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6228"/>
  </bookViews>
  <sheets>
    <sheet name="Begroting" sheetId="1" r:id="rId1"/>
    <sheet name="Balans" sheetId="2" r:id="rId2"/>
    <sheet name="Facturen STAR" sheetId="3" r:id="rId3"/>
  </sheets>
  <definedNames>
    <definedName name="_xlnm._FilterDatabase" localSheetId="0" hidden="1">Begroting!$A$1:$H$14</definedName>
  </definedNames>
  <calcPr calcId="145621"/>
</workbook>
</file>

<file path=xl/calcChain.xml><?xml version="1.0" encoding="utf-8"?>
<calcChain xmlns="http://schemas.openxmlformats.org/spreadsheetml/2006/main">
  <c r="B7" i="1" l="1"/>
  <c r="B14" i="1" l="1"/>
  <c r="B31" i="1" s="1"/>
  <c r="O29" i="1"/>
  <c r="B19" i="1" s="1"/>
  <c r="O36" i="1"/>
  <c r="O23" i="1"/>
  <c r="B20" i="1"/>
  <c r="O46" i="1"/>
  <c r="B26" i="1" s="1"/>
  <c r="B18" i="1" l="1"/>
  <c r="B29" i="1" l="1"/>
  <c r="B32" i="1" s="1"/>
  <c r="B34" i="1" s="1"/>
  <c r="B22" i="2" l="1"/>
  <c r="B19" i="2"/>
  <c r="B20" i="2"/>
  <c r="P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Q5" i="3"/>
  <c r="J5" i="3"/>
  <c r="I5" i="3"/>
  <c r="H5" i="3"/>
  <c r="G5" i="3"/>
  <c r="F5" i="3"/>
  <c r="E5" i="3"/>
  <c r="D5" i="3"/>
  <c r="B10" i="3" s="1"/>
  <c r="B5" i="3"/>
  <c r="B24" i="2" l="1"/>
  <c r="I9" i="2" s="1"/>
  <c r="I6" i="2" s="1"/>
  <c r="G13" i="2" l="1"/>
  <c r="B13" i="2"/>
  <c r="I13" i="2"/>
  <c r="G9" i="2"/>
  <c r="D9" i="2"/>
  <c r="D13" i="2" s="1"/>
  <c r="B9" i="2"/>
  <c r="D6" i="2"/>
  <c r="U44" i="1" l="1"/>
  <c r="U46" i="1" s="1"/>
  <c r="H26" i="1" s="1"/>
  <c r="V44" i="1"/>
  <c r="W44" i="1"/>
  <c r="W46" i="1" s="1"/>
  <c r="K26" i="1" s="1"/>
  <c r="K17" i="1"/>
  <c r="P36" i="1"/>
  <c r="C20" i="1" s="1"/>
  <c r="W36" i="1"/>
  <c r="V36" i="1"/>
  <c r="U36" i="1"/>
  <c r="T36" i="1"/>
  <c r="S36" i="1"/>
  <c r="R36" i="1"/>
  <c r="Q36" i="1"/>
  <c r="P23" i="1"/>
  <c r="C18" i="1" s="1"/>
  <c r="Q46" i="1"/>
  <c r="D26" i="1" s="1"/>
  <c r="R46" i="1"/>
  <c r="E26" i="1" s="1"/>
  <c r="S46" i="1"/>
  <c r="F26" i="1" s="1"/>
  <c r="T46" i="1"/>
  <c r="G26" i="1" s="1"/>
  <c r="V46" i="1"/>
  <c r="J26" i="1" s="1"/>
  <c r="W29" i="1"/>
  <c r="K7" i="1"/>
  <c r="K14" i="1" s="1"/>
  <c r="K31" i="1" s="1"/>
  <c r="K18" i="1"/>
  <c r="P46" i="1" l="1"/>
  <c r="C26" i="1" s="1"/>
  <c r="F29" i="1" l="1"/>
  <c r="E29" i="1"/>
  <c r="G31" i="1" l="1"/>
  <c r="K20" i="1"/>
  <c r="J20" i="1"/>
  <c r="H20" i="1"/>
  <c r="D20" i="1"/>
  <c r="K19" i="1"/>
  <c r="K29" i="1" s="1"/>
  <c r="V29" i="1"/>
  <c r="J19" i="1" s="1"/>
  <c r="U29" i="1"/>
  <c r="H19" i="1" s="1"/>
  <c r="T29" i="1"/>
  <c r="Q28" i="1"/>
  <c r="Q29" i="1" s="1"/>
  <c r="D19" i="1" s="1"/>
  <c r="T23" i="1"/>
  <c r="S23" i="1"/>
  <c r="R23" i="1"/>
  <c r="Q23" i="1"/>
  <c r="D18" i="1" s="1"/>
  <c r="U11" i="1"/>
  <c r="U23" i="1" s="1"/>
  <c r="H18" i="1" s="1"/>
  <c r="V8" i="1"/>
  <c r="J17" i="1" s="1"/>
  <c r="U8" i="1"/>
  <c r="H17" i="1" s="1"/>
  <c r="S8" i="1"/>
  <c r="R8" i="1"/>
  <c r="T8" i="1"/>
  <c r="F32" i="1"/>
  <c r="E32" i="1"/>
  <c r="D24" i="1"/>
  <c r="G20" i="1"/>
  <c r="G19" i="1"/>
  <c r="J18" i="1"/>
  <c r="H14" i="1"/>
  <c r="H31" i="1" s="1"/>
  <c r="F14" i="1"/>
  <c r="F31" i="1" s="1"/>
  <c r="E14" i="1"/>
  <c r="E31" i="1" s="1"/>
  <c r="J7" i="1"/>
  <c r="J14" i="1" s="1"/>
  <c r="J31" i="1" s="1"/>
  <c r="D7" i="1"/>
  <c r="D14" i="1" s="1"/>
  <c r="D31" i="1" s="1"/>
  <c r="J29" i="1" l="1"/>
  <c r="J32" i="1" s="1"/>
  <c r="J34" i="1" s="1"/>
  <c r="R29" i="1"/>
  <c r="K32" i="1"/>
  <c r="K34" i="1" s="1"/>
  <c r="G29" i="1"/>
  <c r="G32" i="1" s="1"/>
  <c r="G34" i="1" s="1"/>
  <c r="D29" i="1"/>
  <c r="D32" i="1" s="1"/>
  <c r="D34" i="1" s="1"/>
  <c r="E34" i="1"/>
  <c r="F34" i="1"/>
  <c r="H29" i="1"/>
  <c r="H32" i="1" s="1"/>
  <c r="H34" i="1" s="1"/>
  <c r="C23" i="1"/>
  <c r="C29" i="1" s="1"/>
  <c r="C32" i="1" l="1"/>
  <c r="P29" i="1"/>
  <c r="C14" i="1"/>
  <c r="C31" i="1" s="1"/>
  <c r="C34" i="1" l="1"/>
</calcChain>
</file>

<file path=xl/sharedStrings.xml><?xml version="1.0" encoding="utf-8"?>
<sst xmlns="http://schemas.openxmlformats.org/spreadsheetml/2006/main" count="194" uniqueCount="119">
  <si>
    <t xml:space="preserve">Afrekening </t>
  </si>
  <si>
    <t>Begroting na halfjaarlijkse</t>
  </si>
  <si>
    <t>Exploitatie</t>
  </si>
  <si>
    <t>Begroting</t>
  </si>
  <si>
    <t>Begroting</t>
    <phoneticPr fontId="0" type="noConversion"/>
  </si>
  <si>
    <t xml:space="preserve">Begroting </t>
    <phoneticPr fontId="0" type="noConversion"/>
  </si>
  <si>
    <t>2017-2018</t>
  </si>
  <si>
    <t>tot 07-04-2018</t>
  </si>
  <si>
    <t>2016-2017</t>
  </si>
  <si>
    <t>Aantal Donateurs</t>
  </si>
  <si>
    <t>Baten</t>
    <phoneticPr fontId="0" type="noConversion"/>
  </si>
  <si>
    <t>Opbrengst Pepernoten actie Make a Wish</t>
  </si>
  <si>
    <t xml:space="preserve">Eenmalige bijdragen </t>
  </si>
  <si>
    <t>Valentijn/Rozenactie</t>
  </si>
  <si>
    <t>Faam Veiling</t>
  </si>
  <si>
    <t>-</t>
  </si>
  <si>
    <t>Opbrengst Star Feest</t>
  </si>
  <si>
    <t>Totaal baten</t>
    <phoneticPr fontId="0" type="noConversion"/>
  </si>
  <si>
    <t>Lasten</t>
    <phoneticPr fontId="0" type="noConversion"/>
  </si>
  <si>
    <t>Donaties en evenementen nader te bepalen doelen*</t>
  </si>
  <si>
    <t>Jaarlijks terugkerende doelen*</t>
  </si>
  <si>
    <t>ING zakelijke rekening</t>
  </si>
  <si>
    <t>Website</t>
  </si>
  <si>
    <t>Promotiemateriaal algemeen</t>
  </si>
  <si>
    <t>Initatieven vanuit leden</t>
  </si>
  <si>
    <t>Sociale Heldentaak</t>
  </si>
  <si>
    <t>Star leden feest</t>
  </si>
  <si>
    <t>Onvoorzien</t>
  </si>
  <si>
    <t>MailChimp (Professioneel Mail Systeem)</t>
  </si>
  <si>
    <t>Hoofdevenement*</t>
  </si>
  <si>
    <t>Evenementen</t>
  </si>
  <si>
    <t>Lustrum WoBo</t>
  </si>
  <si>
    <t>Quiet 500</t>
  </si>
  <si>
    <t>Mixdag GCHC</t>
  </si>
  <si>
    <t>Donaties</t>
  </si>
  <si>
    <t>Movember</t>
  </si>
  <si>
    <t>Stichting 't Kopland</t>
  </si>
  <si>
    <t>Subcommissies</t>
  </si>
  <si>
    <t xml:space="preserve">COSMO </t>
  </si>
  <si>
    <t>Jeugdsportcommissie</t>
  </si>
  <si>
    <t>Make a Wish</t>
  </si>
  <si>
    <t>Rocking Up X-mas</t>
  </si>
  <si>
    <t>Donatie Kids United</t>
  </si>
  <si>
    <t>Totaal Baten</t>
    <phoneticPr fontId="0" type="noConversion"/>
  </si>
  <si>
    <t>Totaal Lasten</t>
    <phoneticPr fontId="0" type="noConversion"/>
  </si>
  <si>
    <t>Resultaat</t>
  </si>
  <si>
    <t>Faunavisie Wildcare</t>
  </si>
  <si>
    <t>Groningen verwelkomt</t>
  </si>
  <si>
    <t xml:space="preserve">Ouderencommissie </t>
  </si>
  <si>
    <t>Totaal</t>
  </si>
  <si>
    <t>November</t>
  </si>
  <si>
    <t>Februari</t>
  </si>
  <si>
    <t>Maart</t>
  </si>
  <si>
    <t>Mei</t>
  </si>
  <si>
    <t>Juni</t>
  </si>
  <si>
    <t>2018-2019</t>
  </si>
  <si>
    <t>Collecte IT 2019/2018/2017</t>
  </si>
  <si>
    <t>Verzekeringen</t>
  </si>
  <si>
    <t>Hoofdevenement</t>
  </si>
  <si>
    <t>Totaal lasten**</t>
  </si>
  <si>
    <t xml:space="preserve"> Begroting Stichting STAR </t>
  </si>
  <si>
    <t>01-09-2018 t/m 31-08-2019</t>
  </si>
  <si>
    <t>TBA</t>
  </si>
  <si>
    <t>Reprevergoeding</t>
  </si>
  <si>
    <t>Rozenactie Valentijn</t>
  </si>
  <si>
    <t>Collecte Introductietijd</t>
  </si>
  <si>
    <t>Informatietechnologie kosten</t>
  </si>
  <si>
    <t>Voedselbank Groningen</t>
  </si>
  <si>
    <t>Make a Wish pepernotenactie</t>
  </si>
  <si>
    <t xml:space="preserve">Odensehuis </t>
  </si>
  <si>
    <t>Begroting min</t>
  </si>
  <si>
    <t>Begroting max</t>
  </si>
  <si>
    <t>STAR Begin Balans</t>
  </si>
  <si>
    <t>STAR Huidig Balans</t>
  </si>
  <si>
    <t>Activa</t>
  </si>
  <si>
    <t>Passiva</t>
  </si>
  <si>
    <t>Vaste Activa</t>
  </si>
  <si>
    <t>Eigen Vermogen</t>
  </si>
  <si>
    <t>Vlottende Activa</t>
  </si>
  <si>
    <t>Lang Vreemd Vermogen</t>
  </si>
  <si>
    <t>Liquide Middelen</t>
  </si>
  <si>
    <t>Schuld Albertus</t>
  </si>
  <si>
    <t>Kort Vreemd Vermogen</t>
  </si>
  <si>
    <t>Totaal Activa</t>
  </si>
  <si>
    <t>Totaal Passiva</t>
  </si>
  <si>
    <t>Schulden Albertus STAR</t>
  </si>
  <si>
    <t>Beginstand schuld</t>
  </si>
  <si>
    <t>Boekhouding STAR</t>
  </si>
  <si>
    <t>Gerben</t>
  </si>
  <si>
    <t>Tom</t>
  </si>
  <si>
    <t>Ivo</t>
  </si>
  <si>
    <t>Restbedragen (afrekening Gerben)</t>
  </si>
  <si>
    <t>Augustus</t>
  </si>
  <si>
    <t>September</t>
  </si>
  <si>
    <t>Oktober</t>
  </si>
  <si>
    <t>December</t>
  </si>
  <si>
    <t>Januari</t>
  </si>
  <si>
    <t>April</t>
  </si>
  <si>
    <t>Juli</t>
  </si>
  <si>
    <t>Credit</t>
  </si>
  <si>
    <t>Debet</t>
  </si>
  <si>
    <t>Totalen</t>
  </si>
  <si>
    <t>Oude systeem zonder facturen</t>
  </si>
  <si>
    <t>Nieuwe systeem met facturen</t>
  </si>
  <si>
    <t>Totaal 17-18</t>
  </si>
  <si>
    <t>Afbetaling zonder factuur</t>
  </si>
  <si>
    <t>Huidige stand</t>
  </si>
  <si>
    <t>Facturen</t>
  </si>
  <si>
    <t>Betaalde facturen</t>
  </si>
  <si>
    <t>Exploitatie tot</t>
  </si>
  <si>
    <t>Overige kosten:</t>
  </si>
  <si>
    <t>Overige kosten</t>
  </si>
  <si>
    <t>Prijzen en bedankjes</t>
  </si>
  <si>
    <t>Halfjaarlijkse</t>
  </si>
  <si>
    <t>tot 01-02-2019</t>
  </si>
  <si>
    <t>Stichting STOOT</t>
  </si>
  <si>
    <t>Donaties*</t>
  </si>
  <si>
    <t>Jaarlijks terugkerende doelen</t>
  </si>
  <si>
    <t>*Bij donaties is er 1 achtestallige maand meegenomen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</si>
</sst>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&quot;€&quot;\ #,##0"/>
    <numFmt numFmtId="165" formatCode="&quot;€&quot;\ #,##0.00"/>
    <numFmt numFmtId="166" formatCode="[$€-413]\ #,##0"/>
    <numFmt numFmtId="167" formatCode="_(&quot;$&quot;* #,##0.00_);_(&quot;$&quot;* \(#,##0.00\);_(&quot;$&quot;* &quot;-&quot;??_);_(@_)"/>
    <numFmt numFmtId="168" formatCode="_ [$€-413]\ * #,##0.00_ ;_ [$€-413]\ * \-#,##0.00_ ;_ [$€-4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sz val="12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i/>
      <sz val="12"/>
      <color rgb="FF000000"/>
      <name val="Palatino Linotyp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Verdana"/>
      <family val="2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1" fontId="3" fillId="0" borderId="5" xfId="0" applyNumberFormat="1" applyFont="1" applyFill="1" applyBorder="1"/>
    <xf numFmtId="1" fontId="3" fillId="0" borderId="6" xfId="0" applyNumberFormat="1" applyFont="1" applyBorder="1"/>
    <xf numFmtId="164" fontId="3" fillId="0" borderId="8" xfId="0" applyNumberFormat="1" applyFont="1" applyFill="1" applyBorder="1"/>
    <xf numFmtId="165" fontId="3" fillId="0" borderId="8" xfId="0" applyNumberFormat="1" applyFont="1" applyFill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Fill="1" applyBorder="1"/>
    <xf numFmtId="164" fontId="3" fillId="0" borderId="0" xfId="1" applyNumberFormat="1" applyFont="1" applyBorder="1"/>
    <xf numFmtId="164" fontId="2" fillId="0" borderId="9" xfId="0" applyNumberFormat="1" applyFont="1" applyFill="1" applyBorder="1"/>
    <xf numFmtId="164" fontId="2" fillId="0" borderId="10" xfId="0" applyNumberFormat="1" applyFont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4" fontId="2" fillId="0" borderId="10" xfId="0" applyNumberFormat="1" applyFont="1" applyFill="1" applyBorder="1"/>
    <xf numFmtId="164" fontId="2" fillId="0" borderId="8" xfId="0" applyNumberFormat="1" applyFont="1" applyFill="1" applyBorder="1"/>
    <xf numFmtId="164" fontId="3" fillId="0" borderId="9" xfId="0" applyNumberFormat="1" applyFont="1" applyFill="1" applyBorder="1"/>
    <xf numFmtId="164" fontId="3" fillId="0" borderId="1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Border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" fontId="3" fillId="2" borderId="5" xfId="0" applyNumberFormat="1" applyFont="1" applyFill="1" applyBorder="1"/>
    <xf numFmtId="164" fontId="3" fillId="2" borderId="8" xfId="0" applyNumberFormat="1" applyFont="1" applyFill="1" applyBorder="1"/>
    <xf numFmtId="164" fontId="4" fillId="0" borderId="0" xfId="0" applyNumberFormat="1" applyFont="1" applyBorder="1"/>
    <xf numFmtId="164" fontId="3" fillId="3" borderId="0" xfId="0" applyNumberFormat="1" applyFont="1" applyFill="1" applyBorder="1"/>
    <xf numFmtId="164" fontId="2" fillId="2" borderId="9" xfId="0" applyNumberFormat="1" applyFont="1" applyFill="1" applyBorder="1"/>
    <xf numFmtId="164" fontId="4" fillId="0" borderId="10" xfId="0" applyNumberFormat="1" applyFont="1" applyFill="1" applyBorder="1"/>
    <xf numFmtId="164" fontId="4" fillId="2" borderId="8" xfId="0" applyNumberFormat="1" applyFont="1" applyFill="1" applyBorder="1"/>
    <xf numFmtId="164" fontId="4" fillId="0" borderId="8" xfId="0" applyNumberFormat="1" applyFont="1" applyFill="1" applyBorder="1"/>
    <xf numFmtId="164" fontId="2" fillId="2" borderId="8" xfId="0" applyNumberFormat="1" applyFont="1" applyFill="1" applyBorder="1"/>
    <xf numFmtId="164" fontId="4" fillId="0" borderId="0" xfId="0" applyNumberFormat="1" applyFont="1" applyFill="1" applyBorder="1"/>
    <xf numFmtId="164" fontId="3" fillId="2" borderId="9" xfId="0" applyNumberFormat="1" applyFont="1" applyFill="1" applyBorder="1"/>
    <xf numFmtId="0" fontId="5" fillId="0" borderId="0" xfId="0" applyFont="1" applyBorder="1"/>
    <xf numFmtId="0" fontId="6" fillId="0" borderId="0" xfId="0" applyFont="1" applyBorder="1"/>
    <xf numFmtId="164" fontId="4" fillId="2" borderId="9" xfId="0" applyNumberFormat="1" applyFont="1" applyFill="1" applyBorder="1"/>
    <xf numFmtId="164" fontId="4" fillId="0" borderId="9" xfId="0" applyNumberFormat="1" applyFont="1" applyFill="1" applyBorder="1"/>
    <xf numFmtId="164" fontId="4" fillId="0" borderId="10" xfId="0" applyNumberFormat="1" applyFont="1" applyBorder="1"/>
    <xf numFmtId="164" fontId="4" fillId="2" borderId="3" xfId="0" applyNumberFormat="1" applyFont="1" applyFill="1" applyBorder="1"/>
    <xf numFmtId="0" fontId="0" fillId="0" borderId="0" xfId="0"/>
    <xf numFmtId="44" fontId="0" fillId="0" borderId="0" xfId="0" applyNumberFormat="1"/>
    <xf numFmtId="44" fontId="9" fillId="0" borderId="0" xfId="0" applyNumberFormat="1" applyFont="1"/>
    <xf numFmtId="44" fontId="0" fillId="0" borderId="0" xfId="0" applyNumberFormat="1" applyFill="1"/>
    <xf numFmtId="44" fontId="0" fillId="0" borderId="0" xfId="0" applyNumberFormat="1" applyFont="1" applyFill="1" applyBorder="1"/>
    <xf numFmtId="44" fontId="7" fillId="4" borderId="11" xfId="0" applyNumberFormat="1" applyFont="1" applyFill="1" applyBorder="1"/>
    <xf numFmtId="0" fontId="7" fillId="0" borderId="0" xfId="0" applyFont="1"/>
    <xf numFmtId="0" fontId="2" fillId="0" borderId="7" xfId="0" applyFont="1" applyBorder="1"/>
    <xf numFmtId="166" fontId="3" fillId="0" borderId="0" xfId="0" applyNumberFormat="1" applyFont="1" applyBorder="1"/>
    <xf numFmtId="166" fontId="2" fillId="0" borderId="11" xfId="0" applyNumberFormat="1" applyFont="1" applyBorder="1"/>
    <xf numFmtId="166" fontId="2" fillId="0" borderId="0" xfId="0" applyNumberFormat="1" applyFont="1" applyBorder="1"/>
    <xf numFmtId="166" fontId="3" fillId="0" borderId="0" xfId="0" applyNumberFormat="1" applyFont="1" applyFill="1" applyBorder="1"/>
    <xf numFmtId="166" fontId="5" fillId="0" borderId="0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0" fontId="0" fillId="0" borderId="0" xfId="0"/>
    <xf numFmtId="0" fontId="0" fillId="0" borderId="0" xfId="0" applyBorder="1"/>
    <xf numFmtId="0" fontId="7" fillId="0" borderId="0" xfId="0" applyFont="1"/>
    <xf numFmtId="0" fontId="7" fillId="0" borderId="10" xfId="0" applyFont="1" applyBorder="1"/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4" fillId="0" borderId="13" xfId="0" applyNumberFormat="1" applyFont="1" applyFill="1" applyBorder="1"/>
    <xf numFmtId="164" fontId="4" fillId="0" borderId="14" xfId="0" applyNumberFormat="1" applyFont="1" applyFill="1" applyBorder="1"/>
    <xf numFmtId="166" fontId="2" fillId="0" borderId="10" xfId="0" applyNumberFormat="1" applyFont="1" applyBorder="1"/>
    <xf numFmtId="164" fontId="4" fillId="0" borderId="4" xfId="0" applyNumberFormat="1" applyFont="1" applyFill="1" applyBorder="1"/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164" fontId="2" fillId="6" borderId="0" xfId="0" applyNumberFormat="1" applyFont="1" applyFill="1" applyBorder="1"/>
    <xf numFmtId="164" fontId="3" fillId="6" borderId="0" xfId="0" applyNumberFormat="1" applyFont="1" applyFill="1" applyBorder="1"/>
    <xf numFmtId="164" fontId="3" fillId="6" borderId="10" xfId="0" applyNumberFormat="1" applyFont="1" applyFill="1" applyBorder="1"/>
    <xf numFmtId="164" fontId="4" fillId="6" borderId="0" xfId="0" applyNumberFormat="1" applyFont="1" applyFill="1" applyBorder="1"/>
    <xf numFmtId="164" fontId="4" fillId="6" borderId="10" xfId="0" applyNumberFormat="1" applyFont="1" applyFill="1" applyBorder="1"/>
    <xf numFmtId="1" fontId="3" fillId="0" borderId="0" xfId="0" applyNumberFormat="1" applyFont="1" applyBorder="1"/>
    <xf numFmtId="0" fontId="10" fillId="0" borderId="0" xfId="0" applyFont="1"/>
    <xf numFmtId="165" fontId="0" fillId="0" borderId="0" xfId="0" applyNumberFormat="1"/>
    <xf numFmtId="0" fontId="7" fillId="0" borderId="4" xfId="0" applyFont="1" applyBorder="1"/>
    <xf numFmtId="165" fontId="7" fillId="0" borderId="4" xfId="0" applyNumberFormat="1" applyFont="1" applyBorder="1"/>
    <xf numFmtId="0" fontId="7" fillId="0" borderId="13" xfId="0" applyFont="1" applyBorder="1"/>
    <xf numFmtId="0" fontId="0" fillId="0" borderId="13" xfId="0" applyFont="1" applyBorder="1"/>
    <xf numFmtId="0" fontId="0" fillId="0" borderId="0" xfId="0" applyFont="1"/>
    <xf numFmtId="168" fontId="1" fillId="0" borderId="4" xfId="1" applyNumberFormat="1" applyFont="1" applyBorder="1"/>
    <xf numFmtId="165" fontId="0" fillId="0" borderId="4" xfId="0" applyNumberFormat="1" applyBorder="1"/>
    <xf numFmtId="0" fontId="0" fillId="0" borderId="13" xfId="0" applyBorder="1"/>
    <xf numFmtId="168" fontId="1" fillId="0" borderId="11" xfId="1" applyNumberFormat="1" applyFont="1" applyBorder="1"/>
    <xf numFmtId="0" fontId="7" fillId="0" borderId="12" xfId="0" applyFont="1" applyBorder="1"/>
    <xf numFmtId="165" fontId="0" fillId="0" borderId="10" xfId="0" applyNumberFormat="1" applyFont="1" applyBorder="1"/>
    <xf numFmtId="14" fontId="0" fillId="0" borderId="0" xfId="0" applyNumberFormat="1"/>
    <xf numFmtId="44" fontId="7" fillId="4" borderId="9" xfId="0" applyNumberFormat="1" applyFont="1" applyFill="1" applyBorder="1"/>
    <xf numFmtId="44" fontId="7" fillId="7" borderId="9" xfId="0" applyNumberFormat="1" applyFont="1" applyFill="1" applyBorder="1"/>
    <xf numFmtId="44" fontId="0" fillId="0" borderId="0" xfId="0" applyNumberFormat="1" applyFill="1" applyBorder="1"/>
    <xf numFmtId="44" fontId="11" fillId="0" borderId="0" xfId="0" applyNumberFormat="1" applyFont="1"/>
    <xf numFmtId="44" fontId="12" fillId="0" borderId="0" xfId="0" applyNumberFormat="1" applyFont="1" applyFill="1" applyAlignment="1">
      <alignment horizontal="right"/>
    </xf>
    <xf numFmtId="0" fontId="0" fillId="0" borderId="10" xfId="0" applyBorder="1"/>
    <xf numFmtId="44" fontId="0" fillId="0" borderId="10" xfId="0" applyNumberFormat="1" applyBorder="1"/>
    <xf numFmtId="44" fontId="0" fillId="0" borderId="4" xfId="0" applyNumberFormat="1" applyBorder="1"/>
    <xf numFmtId="0" fontId="2" fillId="6" borderId="0" xfId="0" applyFont="1" applyFill="1" applyBorder="1"/>
    <xf numFmtId="0" fontId="2" fillId="6" borderId="6" xfId="0" applyFont="1" applyFill="1" applyBorder="1"/>
    <xf numFmtId="164" fontId="3" fillId="5" borderId="8" xfId="0" applyNumberFormat="1" applyFont="1" applyFill="1" applyBorder="1"/>
    <xf numFmtId="14" fontId="2" fillId="6" borderId="0" xfId="0" applyNumberFormat="1" applyFont="1" applyFill="1" applyBorder="1"/>
    <xf numFmtId="166" fontId="2" fillId="6" borderId="10" xfId="0" applyNumberFormat="1" applyFont="1" applyFill="1" applyBorder="1"/>
    <xf numFmtId="0" fontId="13" fillId="0" borderId="0" xfId="0" applyFont="1"/>
    <xf numFmtId="0" fontId="14" fillId="0" borderId="0" xfId="0" applyFont="1"/>
    <xf numFmtId="0" fontId="5" fillId="8" borderId="0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6" fillId="8" borderId="0" xfId="0" applyFont="1" applyFill="1" applyBorder="1"/>
    <xf numFmtId="0" fontId="2" fillId="8" borderId="10" xfId="0" applyFont="1" applyFill="1" applyBorder="1"/>
    <xf numFmtId="164" fontId="4" fillId="2" borderId="11" xfId="0" applyNumberFormat="1" applyFont="1" applyFill="1" applyBorder="1"/>
    <xf numFmtId="164" fontId="3" fillId="2" borderId="11" xfId="0" applyNumberFormat="1" applyFont="1" applyFill="1" applyBorder="1"/>
    <xf numFmtId="164" fontId="4" fillId="8" borderId="0" xfId="0" applyNumberFormat="1" applyFont="1" applyFill="1" applyBorder="1"/>
    <xf numFmtId="164" fontId="6" fillId="8" borderId="0" xfId="0" applyNumberFormat="1" applyFont="1" applyFill="1" applyBorder="1"/>
    <xf numFmtId="164" fontId="6" fillId="0" borderId="0" xfId="0" applyNumberFormat="1" applyFont="1" applyBorder="1"/>
    <xf numFmtId="164" fontId="4" fillId="8" borderId="10" xfId="0" applyNumberFormat="1" applyFont="1" applyFill="1" applyBorder="1"/>
    <xf numFmtId="164" fontId="5" fillId="8" borderId="0" xfId="0" applyNumberFormat="1" applyFont="1" applyFill="1" applyBorder="1"/>
    <xf numFmtId="164" fontId="5" fillId="0" borderId="0" xfId="0" applyNumberFormat="1" applyFont="1" applyBorder="1"/>
    <xf numFmtId="164" fontId="3" fillId="8" borderId="0" xfId="0" applyNumberFormat="1" applyFont="1" applyFill="1" applyBorder="1"/>
    <xf numFmtId="164" fontId="3" fillId="8" borderId="10" xfId="0" applyNumberFormat="1" applyFont="1" applyFill="1" applyBorder="1"/>
    <xf numFmtId="164" fontId="3" fillId="0" borderId="11" xfId="0" applyNumberFormat="1" applyFont="1" applyBorder="1"/>
    <xf numFmtId="164" fontId="2" fillId="8" borderId="0" xfId="0" applyNumberFormat="1" applyFont="1" applyFill="1" applyBorder="1"/>
    <xf numFmtId="164" fontId="14" fillId="8" borderId="0" xfId="0" applyNumberFormat="1" applyFont="1" applyFill="1"/>
    <xf numFmtId="164" fontId="0" fillId="0" borderId="0" xfId="0" applyNumberFormat="1"/>
    <xf numFmtId="164" fontId="7" fillId="6" borderId="15" xfId="0" applyNumberFormat="1" applyFont="1" applyFill="1" applyBorder="1"/>
    <xf numFmtId="164" fontId="7" fillId="0" borderId="0" xfId="0" applyNumberFormat="1" applyFont="1"/>
    <xf numFmtId="164" fontId="7" fillId="6" borderId="16" xfId="0" applyNumberFormat="1" applyFont="1" applyFill="1" applyBorder="1"/>
    <xf numFmtId="164" fontId="13" fillId="0" borderId="0" xfId="0" applyNumberFormat="1" applyFont="1"/>
    <xf numFmtId="164" fontId="14" fillId="6" borderId="13" xfId="0" applyNumberFormat="1" applyFont="1" applyFill="1" applyBorder="1"/>
    <xf numFmtId="164" fontId="14" fillId="0" borderId="0" xfId="0" applyNumberFormat="1" applyFont="1"/>
    <xf numFmtId="164" fontId="14" fillId="6" borderId="8" xfId="0" applyNumberFormat="1" applyFont="1" applyFill="1" applyBorder="1"/>
    <xf numFmtId="164" fontId="13" fillId="6" borderId="13" xfId="0" applyNumberFormat="1" applyFont="1" applyFill="1" applyBorder="1"/>
    <xf numFmtId="164" fontId="13" fillId="6" borderId="8" xfId="0" applyNumberFormat="1" applyFont="1" applyFill="1" applyBorder="1"/>
    <xf numFmtId="164" fontId="13" fillId="8" borderId="0" xfId="0" applyNumberFormat="1" applyFont="1" applyFill="1"/>
    <xf numFmtId="164" fontId="13" fillId="0" borderId="10" xfId="0" applyNumberFormat="1" applyFont="1" applyBorder="1"/>
    <xf numFmtId="164" fontId="13" fillId="0" borderId="12" xfId="0" applyNumberFormat="1" applyFont="1" applyBorder="1"/>
    <xf numFmtId="164" fontId="13" fillId="0" borderId="9" xfId="0" applyNumberFormat="1" applyFont="1" applyBorder="1"/>
    <xf numFmtId="164" fontId="13" fillId="6" borderId="9" xfId="0" applyNumberFormat="1" applyFont="1" applyFill="1" applyBorder="1"/>
    <xf numFmtId="164" fontId="2" fillId="6" borderId="10" xfId="0" applyNumberFormat="1" applyFont="1" applyFill="1" applyBorder="1"/>
    <xf numFmtId="164" fontId="2" fillId="6" borderId="11" xfId="0" applyNumberFormat="1" applyFont="1" applyFill="1" applyBorder="1"/>
    <xf numFmtId="164" fontId="3" fillId="2" borderId="17" xfId="0" applyNumberFormat="1" applyFont="1" applyFill="1" applyBorder="1"/>
  </cellXfs>
  <cellStyles count="8">
    <cellStyle name="Currency 2" xfId="7"/>
    <cellStyle name="Standaard" xfId="0" builtinId="0"/>
    <cellStyle name="Standaard 2" xfId="2"/>
    <cellStyle name="Valuta" xfId="1" builtinId="4"/>
    <cellStyle name="Valuta 2" xfId="3"/>
    <cellStyle name="Valuta 3" xfId="4"/>
    <cellStyle name="Valuta 4" xfId="5"/>
    <cellStyle name="Valuta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abSelected="1" zoomScale="70" zoomScaleNormal="70" workbookViewId="0">
      <selection activeCell="B13" sqref="B13"/>
    </sheetView>
  </sheetViews>
  <sheetFormatPr defaultRowHeight="14.4" x14ac:dyDescent="0.3"/>
  <cols>
    <col min="1" max="1" width="54" bestFit="1" customWidth="1"/>
    <col min="2" max="2" width="19.6640625" style="63" customWidth="1"/>
    <col min="3" max="3" width="32.44140625" style="48" customWidth="1"/>
    <col min="4" max="4" width="13.88671875" bestFit="1" customWidth="1"/>
    <col min="5" max="5" width="29.6640625" bestFit="1" customWidth="1"/>
    <col min="6" max="6" width="19.5546875" customWidth="1"/>
    <col min="7" max="7" width="11.33203125" bestFit="1" customWidth="1"/>
    <col min="8" max="8" width="13.88671875" bestFit="1" customWidth="1"/>
    <col min="9" max="9" width="2.33203125" customWidth="1"/>
    <col min="10" max="11" width="16.33203125" bestFit="1" customWidth="1"/>
    <col min="12" max="12" width="2.88671875" style="64" customWidth="1"/>
    <col min="14" max="14" width="44.33203125" bestFit="1" customWidth="1"/>
    <col min="15" max="15" width="15.77734375" bestFit="1" customWidth="1"/>
    <col min="16" max="16" width="14" bestFit="1" customWidth="1"/>
    <col min="17" max="17" width="30" bestFit="1" customWidth="1"/>
    <col min="18" max="18" width="16.5546875" bestFit="1" customWidth="1"/>
    <col min="19" max="19" width="12.109375" bestFit="1" customWidth="1"/>
    <col min="20" max="20" width="14" bestFit="1" customWidth="1"/>
    <col min="21" max="21" width="13.109375" bestFit="1" customWidth="1"/>
    <col min="22" max="22" width="12.109375" customWidth="1"/>
    <col min="23" max="23" width="13.109375" bestFit="1" customWidth="1"/>
  </cols>
  <sheetData>
    <row r="1" spans="1:25" ht="17.399999999999999" x14ac:dyDescent="0.4">
      <c r="A1" s="1" t="s">
        <v>60</v>
      </c>
      <c r="B1" s="1"/>
      <c r="C1" s="1"/>
      <c r="D1" s="26"/>
      <c r="E1" s="26"/>
      <c r="F1" s="27"/>
      <c r="G1" s="26"/>
      <c r="H1" s="26"/>
      <c r="I1" s="26"/>
      <c r="J1" s="26"/>
      <c r="K1" s="26"/>
      <c r="L1" s="26"/>
      <c r="M1" s="28"/>
      <c r="N1" s="63"/>
      <c r="O1" s="63"/>
      <c r="P1" s="63"/>
      <c r="Q1" s="63"/>
      <c r="R1" s="63"/>
      <c r="S1" s="63"/>
      <c r="T1" s="63"/>
      <c r="U1" s="63"/>
      <c r="V1" s="63"/>
    </row>
    <row r="2" spans="1:25" ht="17.399999999999999" x14ac:dyDescent="0.4">
      <c r="A2" s="1" t="s">
        <v>61</v>
      </c>
      <c r="B2" s="1"/>
      <c r="C2" s="1"/>
      <c r="D2" s="26"/>
      <c r="E2" s="26"/>
      <c r="F2" s="26"/>
      <c r="G2" s="26"/>
      <c r="H2" s="26"/>
      <c r="I2" s="26"/>
      <c r="J2" s="2"/>
      <c r="K2" s="2"/>
      <c r="L2" s="2"/>
      <c r="M2" s="28"/>
      <c r="N2" s="63"/>
      <c r="O2" s="63"/>
      <c r="P2" s="63"/>
      <c r="Q2" s="63"/>
      <c r="R2" s="63"/>
      <c r="S2" s="63"/>
      <c r="T2" s="63"/>
      <c r="U2" s="63"/>
      <c r="V2" s="63"/>
    </row>
    <row r="3" spans="1:25" s="54" customFormat="1" ht="17.399999999999999" x14ac:dyDescent="0.4">
      <c r="A3" s="1"/>
      <c r="B3" s="104" t="s">
        <v>109</v>
      </c>
      <c r="C3" s="1" t="s">
        <v>3</v>
      </c>
      <c r="D3" s="29" t="s">
        <v>0</v>
      </c>
      <c r="E3" s="4" t="s">
        <v>1</v>
      </c>
      <c r="F3" s="29" t="s">
        <v>2</v>
      </c>
      <c r="G3" s="4" t="s">
        <v>3</v>
      </c>
      <c r="H3" s="29" t="s">
        <v>0</v>
      </c>
      <c r="I3" s="5"/>
      <c r="J3" s="6" t="s">
        <v>70</v>
      </c>
      <c r="K3" s="6" t="s">
        <v>71</v>
      </c>
      <c r="L3" s="69"/>
      <c r="N3" s="26"/>
      <c r="O3" s="111" t="s">
        <v>113</v>
      </c>
      <c r="P3" s="1" t="s">
        <v>3</v>
      </c>
      <c r="Q3" s="67" t="s">
        <v>0</v>
      </c>
      <c r="R3" s="4" t="s">
        <v>1</v>
      </c>
      <c r="S3" s="67" t="s">
        <v>2</v>
      </c>
      <c r="T3" s="4" t="s">
        <v>3</v>
      </c>
      <c r="U3" s="67" t="s">
        <v>0</v>
      </c>
      <c r="V3" s="6" t="s">
        <v>4</v>
      </c>
      <c r="W3" s="74" t="s">
        <v>5</v>
      </c>
      <c r="X3" s="20"/>
      <c r="Y3" s="20"/>
    </row>
    <row r="4" spans="1:25" s="54" customFormat="1" ht="17.399999999999999" x14ac:dyDescent="0.4">
      <c r="A4" s="1"/>
      <c r="B4" s="107">
        <v>43497</v>
      </c>
      <c r="C4" s="1" t="s">
        <v>55</v>
      </c>
      <c r="D4" s="30" t="s">
        <v>6</v>
      </c>
      <c r="E4" s="7" t="s">
        <v>6</v>
      </c>
      <c r="F4" s="30" t="s">
        <v>7</v>
      </c>
      <c r="G4" s="7" t="s">
        <v>6</v>
      </c>
      <c r="H4" s="30" t="s">
        <v>8</v>
      </c>
      <c r="I4" s="8"/>
      <c r="J4" s="9" t="s">
        <v>8</v>
      </c>
      <c r="K4" s="9" t="s">
        <v>8</v>
      </c>
      <c r="L4" s="69"/>
      <c r="N4" s="26"/>
      <c r="O4" s="111" t="s">
        <v>114</v>
      </c>
      <c r="P4" s="1" t="s">
        <v>55</v>
      </c>
      <c r="Q4" s="68" t="s">
        <v>6</v>
      </c>
      <c r="R4" s="7" t="s">
        <v>6</v>
      </c>
      <c r="S4" s="68" t="s">
        <v>7</v>
      </c>
      <c r="T4" s="7" t="s">
        <v>6</v>
      </c>
      <c r="U4" s="68" t="s">
        <v>8</v>
      </c>
      <c r="V4" s="9" t="s">
        <v>8</v>
      </c>
      <c r="W4" s="75" t="s">
        <v>8</v>
      </c>
      <c r="X4" s="16"/>
      <c r="Y4" s="16"/>
    </row>
    <row r="5" spans="1:25" ht="17.399999999999999" x14ac:dyDescent="0.4">
      <c r="A5" s="1" t="s">
        <v>9</v>
      </c>
      <c r="B5" s="105"/>
      <c r="C5" s="55"/>
      <c r="D5" s="31"/>
      <c r="E5" s="10"/>
      <c r="F5" s="31">
        <v>1132</v>
      </c>
      <c r="G5" s="10">
        <v>1150</v>
      </c>
      <c r="H5" s="31">
        <v>998</v>
      </c>
      <c r="I5" s="11"/>
      <c r="J5" s="11">
        <v>975</v>
      </c>
      <c r="K5" s="11">
        <v>1050</v>
      </c>
      <c r="L5" s="81"/>
      <c r="N5" s="1" t="s">
        <v>29</v>
      </c>
      <c r="O5" s="112"/>
      <c r="P5" s="58"/>
      <c r="Q5" s="39"/>
      <c r="R5" s="23"/>
      <c r="S5" s="39"/>
      <c r="T5" s="23"/>
      <c r="U5" s="39"/>
      <c r="V5" s="20"/>
      <c r="W5" s="76"/>
    </row>
    <row r="6" spans="1:25" ht="17.399999999999999" x14ac:dyDescent="0.4">
      <c r="A6" s="1" t="s">
        <v>10</v>
      </c>
      <c r="B6" s="104"/>
      <c r="C6" s="1"/>
      <c r="D6" s="106"/>
      <c r="E6" s="12"/>
      <c r="F6" s="32"/>
      <c r="G6" s="13"/>
      <c r="H6" s="32"/>
      <c r="I6" s="14"/>
      <c r="J6" s="15"/>
      <c r="K6" s="14"/>
      <c r="L6" s="14"/>
      <c r="N6" s="3" t="s">
        <v>62</v>
      </c>
      <c r="O6" s="113">
        <v>0</v>
      </c>
      <c r="P6" s="56">
        <v>6000</v>
      </c>
      <c r="Q6" s="32"/>
      <c r="R6" s="12"/>
      <c r="S6" s="32"/>
      <c r="T6" s="12"/>
      <c r="U6" s="32"/>
      <c r="V6" s="16"/>
      <c r="W6" s="77"/>
    </row>
    <row r="7" spans="1:25" ht="17.399999999999999" x14ac:dyDescent="0.4">
      <c r="A7" s="3" t="s">
        <v>116</v>
      </c>
      <c r="B7" s="77">
        <f>10432.8+773.1+2016</f>
        <v>13221.9</v>
      </c>
      <c r="C7" s="56">
        <v>27000</v>
      </c>
      <c r="D7" s="32">
        <f>25582.7</f>
        <v>25582.7</v>
      </c>
      <c r="E7" s="12">
        <v>25300</v>
      </c>
      <c r="F7" s="32">
        <v>12479.6</v>
      </c>
      <c r="G7" s="12">
        <v>25300</v>
      </c>
      <c r="H7" s="32">
        <v>19963</v>
      </c>
      <c r="I7" s="14"/>
      <c r="J7" s="14">
        <f t="shared" ref="J7:K7" si="0">J5*22</f>
        <v>21450</v>
      </c>
      <c r="K7" s="14">
        <f t="shared" si="0"/>
        <v>23100</v>
      </c>
      <c r="L7" s="14"/>
      <c r="N7" s="3"/>
      <c r="O7" s="113"/>
      <c r="P7" s="56"/>
      <c r="Q7" s="32">
        <v>0</v>
      </c>
      <c r="R7" s="12">
        <v>0</v>
      </c>
      <c r="S7" s="32">
        <v>0</v>
      </c>
      <c r="T7" s="16">
        <v>0</v>
      </c>
      <c r="U7" s="32">
        <v>4204.8599999999997</v>
      </c>
      <c r="V7" s="16">
        <v>5000</v>
      </c>
      <c r="W7" s="77">
        <v>5000</v>
      </c>
    </row>
    <row r="8" spans="1:25" ht="18" thickBot="1" x14ac:dyDescent="0.45">
      <c r="A8" s="3" t="s">
        <v>11</v>
      </c>
      <c r="B8" s="77">
        <v>1800</v>
      </c>
      <c r="C8" s="56">
        <v>1800</v>
      </c>
      <c r="D8" s="32">
        <v>1620</v>
      </c>
      <c r="E8" s="12">
        <v>1620</v>
      </c>
      <c r="F8" s="32">
        <v>1620</v>
      </c>
      <c r="G8" s="12">
        <v>1620</v>
      </c>
      <c r="H8" s="32">
        <v>1506</v>
      </c>
      <c r="I8" s="14"/>
      <c r="J8" s="16">
        <v>1400</v>
      </c>
      <c r="K8" s="16">
        <v>1400</v>
      </c>
      <c r="L8" s="34"/>
      <c r="N8" s="1"/>
      <c r="O8" s="115">
        <v>0</v>
      </c>
      <c r="P8" s="57"/>
      <c r="Q8" s="41">
        <v>0</v>
      </c>
      <c r="R8" s="24">
        <f>SUM(R5:R7)</f>
        <v>0</v>
      </c>
      <c r="S8" s="41">
        <f>SUM(S5:S7)</f>
        <v>0</v>
      </c>
      <c r="T8" s="24">
        <f>SUM(T5:T7)</f>
        <v>0</v>
      </c>
      <c r="U8" s="41">
        <f>SUM(U5:U7)</f>
        <v>4204.8599999999997</v>
      </c>
      <c r="V8" s="25">
        <f>SUM(W5:W7)</f>
        <v>5000</v>
      </c>
      <c r="W8" s="25">
        <v>5000</v>
      </c>
    </row>
    <row r="9" spans="1:25" ht="18" thickTop="1" x14ac:dyDescent="0.4">
      <c r="A9" s="3" t="s">
        <v>12</v>
      </c>
      <c r="B9" s="77">
        <v>250</v>
      </c>
      <c r="C9" s="56">
        <v>0</v>
      </c>
      <c r="D9" s="32">
        <v>0</v>
      </c>
      <c r="E9" s="12">
        <v>0</v>
      </c>
      <c r="F9" s="32">
        <v>0</v>
      </c>
      <c r="G9" s="12">
        <v>0</v>
      </c>
      <c r="H9" s="32">
        <v>0</v>
      </c>
      <c r="I9" s="14"/>
      <c r="J9" s="14">
        <v>500</v>
      </c>
      <c r="K9" s="14">
        <v>500</v>
      </c>
      <c r="L9" s="14"/>
      <c r="N9" s="1"/>
      <c r="O9" s="112"/>
      <c r="P9" s="58"/>
      <c r="Q9" s="39"/>
      <c r="R9" s="23"/>
      <c r="S9" s="39"/>
      <c r="T9" s="23"/>
      <c r="U9" s="39"/>
      <c r="V9" s="20"/>
      <c r="W9" s="76"/>
    </row>
    <row r="10" spans="1:25" ht="17.399999999999999" x14ac:dyDescent="0.4">
      <c r="A10" s="3" t="s">
        <v>13</v>
      </c>
      <c r="B10" s="77">
        <v>0</v>
      </c>
      <c r="C10" s="56">
        <v>500</v>
      </c>
      <c r="D10" s="32">
        <v>406</v>
      </c>
      <c r="E10" s="12">
        <v>500</v>
      </c>
      <c r="F10" s="32">
        <v>0</v>
      </c>
      <c r="G10" s="12">
        <v>500</v>
      </c>
      <c r="H10" s="32">
        <v>500</v>
      </c>
      <c r="I10" s="14"/>
      <c r="J10" s="14">
        <v>500</v>
      </c>
      <c r="K10" s="14">
        <v>500</v>
      </c>
      <c r="L10" s="14"/>
      <c r="N10" s="42" t="s">
        <v>19</v>
      </c>
      <c r="O10" s="111"/>
      <c r="P10" s="60"/>
      <c r="Q10" s="37"/>
      <c r="R10" s="38"/>
      <c r="S10" s="37"/>
      <c r="T10" s="38"/>
      <c r="U10" s="37"/>
      <c r="V10" s="33"/>
      <c r="W10" s="79"/>
    </row>
    <row r="11" spans="1:25" ht="17.399999999999999" x14ac:dyDescent="0.4">
      <c r="A11" s="3" t="s">
        <v>14</v>
      </c>
      <c r="B11" s="77">
        <v>0</v>
      </c>
      <c r="C11" s="56">
        <v>500</v>
      </c>
      <c r="D11" s="32">
        <v>721.8</v>
      </c>
      <c r="E11" s="12">
        <v>500</v>
      </c>
      <c r="F11" s="32">
        <v>0</v>
      </c>
      <c r="G11" s="12">
        <v>500</v>
      </c>
      <c r="H11" s="32">
        <v>237.6</v>
      </c>
      <c r="I11" s="14"/>
      <c r="J11" s="14">
        <v>1000</v>
      </c>
      <c r="K11" s="14">
        <v>1000</v>
      </c>
      <c r="L11" s="14"/>
      <c r="N11" s="43" t="s">
        <v>30</v>
      </c>
      <c r="O11" s="114"/>
      <c r="P11" s="61"/>
      <c r="Q11" s="37"/>
      <c r="R11" s="38"/>
      <c r="S11" s="37"/>
      <c r="T11" s="38">
        <v>6900</v>
      </c>
      <c r="U11" s="37">
        <f>10456</f>
        <v>10456</v>
      </c>
      <c r="V11" s="33"/>
      <c r="W11" s="79"/>
    </row>
    <row r="12" spans="1:25" ht="17.399999999999999" x14ac:dyDescent="0.4">
      <c r="A12" s="3" t="s">
        <v>56</v>
      </c>
      <c r="B12" s="77">
        <v>0</v>
      </c>
      <c r="C12" s="56">
        <v>950</v>
      </c>
      <c r="D12" s="32">
        <v>987.33</v>
      </c>
      <c r="E12" s="12">
        <v>0</v>
      </c>
      <c r="F12" s="32">
        <v>0</v>
      </c>
      <c r="G12" s="12">
        <v>0</v>
      </c>
      <c r="H12" s="32">
        <v>0</v>
      </c>
      <c r="I12" s="14"/>
      <c r="J12" s="14">
        <v>800</v>
      </c>
      <c r="K12" s="14">
        <v>800</v>
      </c>
      <c r="L12" s="14"/>
      <c r="N12" s="28" t="s">
        <v>31</v>
      </c>
      <c r="O12" s="118">
        <v>0</v>
      </c>
      <c r="P12" s="33">
        <v>0</v>
      </c>
      <c r="Q12" s="37">
        <v>936.88</v>
      </c>
      <c r="R12" s="38">
        <v>700</v>
      </c>
      <c r="S12" s="37">
        <v>519.88</v>
      </c>
      <c r="T12" s="38"/>
      <c r="U12" s="37"/>
      <c r="V12" s="33"/>
      <c r="W12" s="79"/>
    </row>
    <row r="13" spans="1:25" ht="17.399999999999999" x14ac:dyDescent="0.4">
      <c r="A13" s="3" t="s">
        <v>16</v>
      </c>
      <c r="B13" s="77">
        <v>0</v>
      </c>
      <c r="C13" s="56">
        <v>500</v>
      </c>
      <c r="D13" s="146">
        <v>610.9</v>
      </c>
      <c r="E13" s="12">
        <v>610.9</v>
      </c>
      <c r="F13" s="32">
        <v>610.9</v>
      </c>
      <c r="G13" s="12">
        <v>610.9</v>
      </c>
      <c r="H13" s="32">
        <v>512</v>
      </c>
      <c r="I13" s="14"/>
      <c r="J13" s="17">
        <v>500</v>
      </c>
      <c r="K13" s="17">
        <v>500</v>
      </c>
      <c r="L13" s="17"/>
      <c r="N13" s="28" t="s">
        <v>32</v>
      </c>
      <c r="O13" s="118">
        <v>0</v>
      </c>
      <c r="P13" s="33">
        <v>3000</v>
      </c>
      <c r="Q13" s="37">
        <v>10000</v>
      </c>
      <c r="R13" s="38"/>
      <c r="S13" s="37"/>
      <c r="T13" s="38"/>
      <c r="U13" s="37"/>
      <c r="V13" s="33"/>
      <c r="W13" s="79"/>
    </row>
    <row r="14" spans="1:25" ht="18" thickBot="1" x14ac:dyDescent="0.45">
      <c r="A14" s="1" t="s">
        <v>17</v>
      </c>
      <c r="B14" s="144">
        <f>SUM(B7:B13)</f>
        <v>15271.9</v>
      </c>
      <c r="C14" s="57">
        <f>SUM(C7:C13)</f>
        <v>31250</v>
      </c>
      <c r="D14" s="35">
        <f>SUM(D7:D13)</f>
        <v>29928.730000000003</v>
      </c>
      <c r="E14" s="18">
        <f>SUM(E7:E13)</f>
        <v>28530.9</v>
      </c>
      <c r="F14" s="35">
        <f>SUM(F6:F13)</f>
        <v>14710.5</v>
      </c>
      <c r="G14" s="18">
        <v>28531</v>
      </c>
      <c r="H14" s="35">
        <f>SUM(H7:H13)</f>
        <v>22718.6</v>
      </c>
      <c r="I14" s="19"/>
      <c r="J14" s="19">
        <f>SUM(J7:J12)</f>
        <v>25650</v>
      </c>
      <c r="K14" s="19">
        <f>SUM(K7:K12)</f>
        <v>27300</v>
      </c>
      <c r="L14" s="15"/>
      <c r="N14" s="28" t="s">
        <v>33</v>
      </c>
      <c r="O14" s="118">
        <v>0</v>
      </c>
      <c r="P14" s="33">
        <v>500</v>
      </c>
      <c r="Q14" s="37">
        <v>500</v>
      </c>
      <c r="R14" s="38"/>
      <c r="S14" s="37"/>
      <c r="T14" s="38"/>
      <c r="U14" s="37"/>
      <c r="V14" s="33"/>
      <c r="W14" s="79"/>
    </row>
    <row r="15" spans="1:25" ht="18" thickTop="1" x14ac:dyDescent="0.4">
      <c r="A15" s="3"/>
      <c r="B15" s="77"/>
      <c r="C15" s="56"/>
      <c r="D15" s="37"/>
      <c r="E15" s="38"/>
      <c r="F15" s="37"/>
      <c r="G15" s="38"/>
      <c r="H15" s="37"/>
      <c r="I15" s="33"/>
      <c r="J15" s="14"/>
      <c r="K15" s="14"/>
      <c r="L15" s="14"/>
      <c r="N15" s="28"/>
      <c r="O15" s="118"/>
      <c r="P15" s="33"/>
      <c r="Q15" s="37"/>
      <c r="R15" s="38"/>
      <c r="S15" s="37"/>
      <c r="T15" s="38"/>
      <c r="U15" s="37"/>
      <c r="V15" s="33"/>
      <c r="W15" s="79"/>
    </row>
    <row r="16" spans="1:25" ht="17.399999999999999" x14ac:dyDescent="0.4">
      <c r="A16" s="1" t="s">
        <v>18</v>
      </c>
      <c r="B16" s="76"/>
      <c r="C16" s="58"/>
      <c r="D16" s="37"/>
      <c r="E16" s="38"/>
      <c r="F16" s="37"/>
      <c r="G16" s="38"/>
      <c r="H16" s="37"/>
      <c r="I16" s="40"/>
      <c r="J16" s="16"/>
      <c r="K16" s="16"/>
      <c r="L16" s="16"/>
      <c r="N16" s="43" t="s">
        <v>34</v>
      </c>
      <c r="O16" s="119"/>
      <c r="P16" s="120"/>
      <c r="Q16" s="37"/>
      <c r="R16" s="38"/>
      <c r="S16" s="37"/>
      <c r="T16" s="38">
        <v>16100</v>
      </c>
      <c r="U16" s="37">
        <v>2500</v>
      </c>
      <c r="V16" s="33"/>
      <c r="W16" s="79"/>
    </row>
    <row r="17" spans="1:23" ht="17.399999999999999" x14ac:dyDescent="0.4">
      <c r="A17" s="3" t="s">
        <v>58</v>
      </c>
      <c r="B17" s="77">
        <v>0</v>
      </c>
      <c r="C17" s="56">
        <v>6000</v>
      </c>
      <c r="D17" s="32">
        <v>0</v>
      </c>
      <c r="E17" s="12">
        <v>0</v>
      </c>
      <c r="F17" s="32">
        <v>0</v>
      </c>
      <c r="G17" s="12">
        <v>0</v>
      </c>
      <c r="H17" s="32">
        <f>U8</f>
        <v>4204.8599999999997</v>
      </c>
      <c r="I17" s="16"/>
      <c r="J17" s="16">
        <f>V8</f>
        <v>5000</v>
      </c>
      <c r="K17" s="16">
        <f>W8</f>
        <v>5000</v>
      </c>
      <c r="L17" s="16"/>
      <c r="N17" s="28" t="s">
        <v>35</v>
      </c>
      <c r="O17" s="118">
        <v>0</v>
      </c>
      <c r="P17" s="33">
        <v>0</v>
      </c>
      <c r="Q17" s="37">
        <v>3437.95</v>
      </c>
      <c r="R17" s="38">
        <v>3437.95</v>
      </c>
      <c r="S17" s="37">
        <v>3437.95</v>
      </c>
      <c r="T17" s="38"/>
      <c r="U17" s="37">
        <v>425.62</v>
      </c>
      <c r="V17" s="33"/>
      <c r="W17" s="79"/>
    </row>
    <row r="18" spans="1:23" ht="17.399999999999999" x14ac:dyDescent="0.4">
      <c r="A18" s="3" t="s">
        <v>19</v>
      </c>
      <c r="B18" s="77">
        <f>O23</f>
        <v>1000</v>
      </c>
      <c r="C18" s="56">
        <f>P23</f>
        <v>11500</v>
      </c>
      <c r="D18" s="32">
        <f>Q23</f>
        <v>26318.429999999997</v>
      </c>
      <c r="E18" s="12">
        <v>23000</v>
      </c>
      <c r="F18" s="32">
        <v>6957.83</v>
      </c>
      <c r="G18" s="12">
        <v>23000</v>
      </c>
      <c r="H18" s="32">
        <f>U23</f>
        <v>13381.62</v>
      </c>
      <c r="I18" s="16"/>
      <c r="J18" s="16">
        <f>V23</f>
        <v>10000</v>
      </c>
      <c r="K18" s="16">
        <f>W23</f>
        <v>12000</v>
      </c>
      <c r="L18" s="16"/>
      <c r="N18" s="28" t="s">
        <v>36</v>
      </c>
      <c r="O18" s="118">
        <v>0</v>
      </c>
      <c r="P18" s="33">
        <v>3000</v>
      </c>
      <c r="Q18" s="37">
        <v>3000</v>
      </c>
      <c r="R18" s="38">
        <v>3000</v>
      </c>
      <c r="S18" s="37">
        <v>3000</v>
      </c>
      <c r="T18" s="38"/>
      <c r="U18" s="37"/>
      <c r="V18" s="33"/>
      <c r="W18" s="79"/>
    </row>
    <row r="19" spans="1:23" ht="17.399999999999999" x14ac:dyDescent="0.4">
      <c r="A19" s="21" t="s">
        <v>37</v>
      </c>
      <c r="B19" s="77">
        <f>O29</f>
        <v>0</v>
      </c>
      <c r="C19" s="59">
        <v>6000</v>
      </c>
      <c r="D19" s="32">
        <f>Q29</f>
        <v>3192.4</v>
      </c>
      <c r="E19" s="12">
        <v>6500</v>
      </c>
      <c r="F19" s="32">
        <v>0</v>
      </c>
      <c r="G19" s="12">
        <f>SUM(T26:T28)</f>
        <v>6500</v>
      </c>
      <c r="H19" s="32">
        <f>U29</f>
        <v>4568</v>
      </c>
      <c r="I19" s="16"/>
      <c r="J19" s="16">
        <f>V29</f>
        <v>6000</v>
      </c>
      <c r="K19" s="16">
        <f>W29</f>
        <v>6000</v>
      </c>
      <c r="L19" s="16"/>
      <c r="N19" s="28" t="s">
        <v>46</v>
      </c>
      <c r="O19" s="118">
        <v>0</v>
      </c>
      <c r="P19" s="33">
        <v>0</v>
      </c>
      <c r="Q19" s="37">
        <v>1443.6</v>
      </c>
      <c r="R19" s="38"/>
      <c r="S19" s="37"/>
      <c r="T19" s="38"/>
      <c r="U19" s="37"/>
      <c r="V19" s="33"/>
      <c r="W19" s="79"/>
    </row>
    <row r="20" spans="1:23" ht="17.399999999999999" x14ac:dyDescent="0.4">
      <c r="A20" s="21" t="s">
        <v>117</v>
      </c>
      <c r="B20" s="77">
        <f>1800+650+1000</f>
        <v>3450</v>
      </c>
      <c r="C20" s="59">
        <f>P36</f>
        <v>7000</v>
      </c>
      <c r="D20" s="32">
        <f>Q36</f>
        <v>4242</v>
      </c>
      <c r="E20" s="12">
        <v>4242</v>
      </c>
      <c r="F20" s="32">
        <v>4242</v>
      </c>
      <c r="G20" s="12">
        <f>SUM(T32:T34)</f>
        <v>3642</v>
      </c>
      <c r="H20" s="32">
        <f>U36</f>
        <v>3048.62</v>
      </c>
      <c r="I20" s="16"/>
      <c r="J20" s="16">
        <f>V36</f>
        <v>2900</v>
      </c>
      <c r="K20" s="16">
        <f>W36</f>
        <v>2900</v>
      </c>
      <c r="L20" s="16"/>
      <c r="N20" s="28" t="s">
        <v>69</v>
      </c>
      <c r="O20" s="118">
        <v>0</v>
      </c>
      <c r="P20" s="33">
        <v>3000</v>
      </c>
      <c r="Q20" s="37">
        <v>4000</v>
      </c>
      <c r="R20" s="38"/>
      <c r="S20" s="37"/>
      <c r="T20" s="38"/>
      <c r="U20" s="37"/>
      <c r="V20" s="33"/>
      <c r="W20" s="79"/>
    </row>
    <row r="21" spans="1:23" s="48" customFormat="1" ht="17.399999999999999" x14ac:dyDescent="0.4">
      <c r="A21" s="21" t="s">
        <v>64</v>
      </c>
      <c r="B21" s="77">
        <v>0</v>
      </c>
      <c r="C21" s="59">
        <v>500</v>
      </c>
      <c r="D21" s="32">
        <v>0</v>
      </c>
      <c r="E21" s="12"/>
      <c r="F21" s="32"/>
      <c r="G21" s="12"/>
      <c r="H21" s="32"/>
      <c r="I21" s="16"/>
      <c r="J21" s="16"/>
      <c r="K21" s="16"/>
      <c r="L21" s="16"/>
      <c r="N21" s="28" t="s">
        <v>47</v>
      </c>
      <c r="O21" s="118">
        <v>0</v>
      </c>
      <c r="P21" s="33">
        <v>2000</v>
      </c>
      <c r="Q21" s="37">
        <v>3000</v>
      </c>
      <c r="R21" s="38"/>
      <c r="S21" s="37"/>
      <c r="T21" s="38"/>
      <c r="U21" s="37"/>
      <c r="V21" s="33"/>
      <c r="W21" s="79"/>
    </row>
    <row r="22" spans="1:23" s="48" customFormat="1" ht="17.399999999999999" x14ac:dyDescent="0.4">
      <c r="A22" s="21" t="s">
        <v>68</v>
      </c>
      <c r="B22" s="77">
        <v>1800</v>
      </c>
      <c r="C22" s="59">
        <v>1800</v>
      </c>
      <c r="D22" s="32">
        <v>0</v>
      </c>
      <c r="E22" s="12"/>
      <c r="F22" s="32"/>
      <c r="G22" s="12"/>
      <c r="H22" s="32"/>
      <c r="I22" s="16"/>
      <c r="J22" s="16"/>
      <c r="K22" s="16"/>
      <c r="L22" s="16"/>
      <c r="N22" s="28" t="s">
        <v>115</v>
      </c>
      <c r="O22" s="118">
        <v>1000</v>
      </c>
      <c r="P22" s="33"/>
      <c r="Q22" s="37"/>
      <c r="R22" s="38"/>
      <c r="S22" s="37"/>
      <c r="T22" s="38"/>
      <c r="U22" s="37"/>
      <c r="V22" s="33"/>
      <c r="W22" s="79"/>
    </row>
    <row r="23" spans="1:23" ht="18" thickBot="1" x14ac:dyDescent="0.45">
      <c r="A23" s="21" t="s">
        <v>65</v>
      </c>
      <c r="B23" s="77">
        <v>0</v>
      </c>
      <c r="C23" s="59">
        <f>C12</f>
        <v>950</v>
      </c>
      <c r="D23" s="32">
        <v>629</v>
      </c>
      <c r="E23" s="12">
        <v>0</v>
      </c>
      <c r="F23" s="32">
        <v>0</v>
      </c>
      <c r="G23" s="12">
        <v>0</v>
      </c>
      <c r="H23" s="32" t="s">
        <v>15</v>
      </c>
      <c r="I23" s="16"/>
      <c r="J23" s="16">
        <v>0</v>
      </c>
      <c r="K23" s="16">
        <v>0</v>
      </c>
      <c r="L23" s="16"/>
      <c r="N23" s="28"/>
      <c r="O23" s="121">
        <f>SUM(O17:O22)</f>
        <v>1000</v>
      </c>
      <c r="P23" s="116">
        <f>SUM(P12:P21)</f>
        <v>11500</v>
      </c>
      <c r="Q23" s="44">
        <f>SUM(Q12:Q21)</f>
        <v>26318.429999999997</v>
      </c>
      <c r="R23" s="45">
        <f>SUM(R12:R18)</f>
        <v>7137.95</v>
      </c>
      <c r="S23" s="44">
        <f>SUM(S12:S18)</f>
        <v>6957.83</v>
      </c>
      <c r="T23" s="45">
        <f>SUM(T11:T17)</f>
        <v>23000</v>
      </c>
      <c r="U23" s="44">
        <f>SUM(U11:U17)</f>
        <v>13381.62</v>
      </c>
      <c r="V23" s="46">
        <v>10000</v>
      </c>
      <c r="W23" s="80">
        <v>12000</v>
      </c>
    </row>
    <row r="24" spans="1:23" ht="18" thickTop="1" x14ac:dyDescent="0.4">
      <c r="A24" s="3" t="s">
        <v>23</v>
      </c>
      <c r="B24" s="77">
        <v>99.09</v>
      </c>
      <c r="C24" s="56">
        <v>1500</v>
      </c>
      <c r="D24" s="32">
        <f>1097.58+F24</f>
        <v>1595.33</v>
      </c>
      <c r="E24" s="12">
        <v>1000</v>
      </c>
      <c r="F24" s="32">
        <v>497.75</v>
      </c>
      <c r="G24" s="12">
        <v>1000</v>
      </c>
      <c r="H24" s="32">
        <v>185.62</v>
      </c>
      <c r="I24" s="16"/>
      <c r="J24" s="16">
        <v>200</v>
      </c>
      <c r="K24" s="16">
        <v>200</v>
      </c>
      <c r="L24" s="16"/>
      <c r="N24" s="28"/>
      <c r="O24" s="118"/>
      <c r="P24" s="33"/>
      <c r="Q24" s="37"/>
      <c r="R24" s="38"/>
      <c r="S24" s="37"/>
      <c r="T24" s="38"/>
      <c r="U24" s="37"/>
      <c r="V24" s="33"/>
      <c r="W24" s="79"/>
    </row>
    <row r="25" spans="1:23" ht="17.399999999999999" x14ac:dyDescent="0.4">
      <c r="A25" s="3" t="s">
        <v>24</v>
      </c>
      <c r="B25" s="77">
        <v>1250</v>
      </c>
      <c r="C25" s="56">
        <v>500</v>
      </c>
      <c r="D25" s="32">
        <v>0</v>
      </c>
      <c r="E25" s="12">
        <v>500</v>
      </c>
      <c r="F25" s="32">
        <v>0</v>
      </c>
      <c r="G25" s="12">
        <v>500</v>
      </c>
      <c r="H25" s="32">
        <v>500</v>
      </c>
      <c r="I25" s="16"/>
      <c r="J25" s="16">
        <v>2000</v>
      </c>
      <c r="K25" s="16">
        <v>2000</v>
      </c>
      <c r="L25" s="16"/>
      <c r="N25" s="42" t="s">
        <v>37</v>
      </c>
      <c r="O25" s="122"/>
      <c r="P25" s="123"/>
      <c r="Q25" s="37"/>
      <c r="R25" s="38"/>
      <c r="S25" s="37"/>
      <c r="T25" s="38"/>
      <c r="U25" s="37"/>
      <c r="V25" s="33"/>
      <c r="W25" s="79"/>
    </row>
    <row r="26" spans="1:23" ht="17.399999999999999" x14ac:dyDescent="0.4">
      <c r="A26" s="3" t="s">
        <v>111</v>
      </c>
      <c r="B26" s="77">
        <f>O46</f>
        <v>1783.9399999999998</v>
      </c>
      <c r="C26" s="56">
        <f t="shared" ref="C26:H26" si="1">P46</f>
        <v>1750</v>
      </c>
      <c r="D26" s="32">
        <f t="shared" si="1"/>
        <v>594</v>
      </c>
      <c r="E26" s="12">
        <f t="shared" si="1"/>
        <v>795</v>
      </c>
      <c r="F26" s="32">
        <f t="shared" si="1"/>
        <v>321</v>
      </c>
      <c r="G26" s="12">
        <f t="shared" si="1"/>
        <v>670</v>
      </c>
      <c r="H26" s="32">
        <f t="shared" si="1"/>
        <v>3410</v>
      </c>
      <c r="I26" s="16"/>
      <c r="J26" s="16">
        <f>V46</f>
        <v>3950</v>
      </c>
      <c r="K26" s="16">
        <f>W46</f>
        <v>3950</v>
      </c>
      <c r="L26" s="16"/>
      <c r="N26" s="3" t="s">
        <v>38</v>
      </c>
      <c r="O26" s="124"/>
      <c r="P26" s="14">
        <v>2000</v>
      </c>
      <c r="Q26" s="32">
        <v>1309.01</v>
      </c>
      <c r="R26" s="12">
        <v>2000</v>
      </c>
      <c r="S26" s="32">
        <v>0</v>
      </c>
      <c r="T26" s="12">
        <v>2000</v>
      </c>
      <c r="U26" s="32">
        <v>938.86</v>
      </c>
      <c r="V26" s="14">
        <v>2000</v>
      </c>
      <c r="W26" s="77">
        <v>2000</v>
      </c>
    </row>
    <row r="27" spans="1:23" ht="17.399999999999999" x14ac:dyDescent="0.4">
      <c r="A27" s="3" t="s">
        <v>63</v>
      </c>
      <c r="B27" s="77">
        <v>0</v>
      </c>
      <c r="C27" s="56">
        <v>226</v>
      </c>
      <c r="D27" s="32">
        <v>226</v>
      </c>
      <c r="E27" s="12">
        <v>0</v>
      </c>
      <c r="F27" s="32">
        <v>0</v>
      </c>
      <c r="G27" s="12">
        <v>0</v>
      </c>
      <c r="H27" s="32">
        <v>0</v>
      </c>
      <c r="I27" s="16"/>
      <c r="J27" s="16">
        <v>0</v>
      </c>
      <c r="K27" s="16">
        <v>0</v>
      </c>
      <c r="L27" s="16"/>
      <c r="M27" s="48"/>
      <c r="N27" s="3" t="s">
        <v>39</v>
      </c>
      <c r="O27" s="124"/>
      <c r="P27" s="14">
        <v>2000</v>
      </c>
      <c r="Q27" s="32">
        <v>398.64</v>
      </c>
      <c r="R27" s="12">
        <v>2000</v>
      </c>
      <c r="S27" s="32">
        <v>0</v>
      </c>
      <c r="T27" s="12">
        <v>2000</v>
      </c>
      <c r="U27" s="32">
        <v>1464.89</v>
      </c>
      <c r="V27" s="16">
        <v>1500</v>
      </c>
      <c r="W27" s="77">
        <v>1500</v>
      </c>
    </row>
    <row r="28" spans="1:23" s="48" customFormat="1" ht="17.399999999999999" x14ac:dyDescent="0.4">
      <c r="A28" s="3" t="s">
        <v>57</v>
      </c>
      <c r="B28" s="77">
        <v>466.61</v>
      </c>
      <c r="C28" s="56">
        <v>400</v>
      </c>
      <c r="D28" s="32">
        <v>0</v>
      </c>
      <c r="E28" s="12">
        <v>0</v>
      </c>
      <c r="F28" s="32">
        <v>0</v>
      </c>
      <c r="G28" s="12">
        <v>0</v>
      </c>
      <c r="H28" s="32">
        <v>0</v>
      </c>
      <c r="I28" s="16"/>
      <c r="J28" s="16">
        <v>0</v>
      </c>
      <c r="K28" s="16">
        <v>0</v>
      </c>
      <c r="L28" s="16"/>
      <c r="N28" s="3" t="s">
        <v>48</v>
      </c>
      <c r="O28" s="124"/>
      <c r="P28" s="14">
        <v>2000</v>
      </c>
      <c r="Q28" s="32">
        <f>(1385-170.25+270)</f>
        <v>1484.75</v>
      </c>
      <c r="R28" s="12">
        <v>2500</v>
      </c>
      <c r="S28" s="32">
        <v>0</v>
      </c>
      <c r="T28" s="12">
        <v>2500</v>
      </c>
      <c r="U28" s="32">
        <v>2164.25</v>
      </c>
      <c r="V28" s="16">
        <v>2500</v>
      </c>
      <c r="W28" s="77">
        <v>2500</v>
      </c>
    </row>
    <row r="29" spans="1:23" s="48" customFormat="1" ht="18" thickBot="1" x14ac:dyDescent="0.45">
      <c r="A29" s="1" t="s">
        <v>59</v>
      </c>
      <c r="B29" s="145">
        <f t="shared" ref="B29:G29" si="2">SUM(B17:B28)</f>
        <v>9849.6400000000012</v>
      </c>
      <c r="C29" s="57">
        <f t="shared" si="2"/>
        <v>38126</v>
      </c>
      <c r="D29" s="35">
        <f t="shared" si="2"/>
        <v>36797.160000000003</v>
      </c>
      <c r="E29" s="18">
        <f t="shared" si="2"/>
        <v>36037</v>
      </c>
      <c r="F29" s="35">
        <f t="shared" si="2"/>
        <v>12018.58</v>
      </c>
      <c r="G29" s="18">
        <f t="shared" si="2"/>
        <v>35312</v>
      </c>
      <c r="H29" s="35">
        <f>SUM(H17:H26)</f>
        <v>29298.719999999998</v>
      </c>
      <c r="I29" s="22"/>
      <c r="J29" s="22">
        <f>SUM(J17:J28)</f>
        <v>30050</v>
      </c>
      <c r="K29" s="22">
        <f>SUM(K17:K28)</f>
        <v>32050</v>
      </c>
      <c r="L29" s="16"/>
      <c r="M29"/>
      <c r="N29" s="3"/>
      <c r="O29" s="125">
        <f>SUM(O26:O28)</f>
        <v>0</v>
      </c>
      <c r="P29" s="126">
        <f>SUM(P26:P28)</f>
        <v>6000</v>
      </c>
      <c r="Q29" s="44">
        <f>SUM(Q26:Q28)</f>
        <v>3192.4</v>
      </c>
      <c r="R29" s="45">
        <f>SUM(R26:R28)</f>
        <v>6500</v>
      </c>
      <c r="S29" s="44">
        <v>0</v>
      </c>
      <c r="T29" s="45">
        <f>SUM(T26:T28)</f>
        <v>6500</v>
      </c>
      <c r="U29" s="44">
        <f>SUM(U26:U28)</f>
        <v>4568</v>
      </c>
      <c r="V29" s="36">
        <f>SUM(V26:V28)</f>
        <v>6000</v>
      </c>
      <c r="W29" s="80">
        <f>SUM(W26:W28)</f>
        <v>6000</v>
      </c>
    </row>
    <row r="30" spans="1:23" ht="18" thickTop="1" x14ac:dyDescent="0.4">
      <c r="A30" s="3"/>
      <c r="B30" s="77"/>
      <c r="C30" s="56"/>
      <c r="D30" s="37"/>
      <c r="E30" s="70"/>
      <c r="F30" s="37"/>
      <c r="G30" s="40"/>
      <c r="H30" s="37"/>
      <c r="I30" s="40"/>
      <c r="J30" s="16"/>
      <c r="K30" s="16"/>
      <c r="L30" s="20"/>
      <c r="N30" s="3"/>
      <c r="O30" s="124"/>
      <c r="P30" s="14"/>
      <c r="Q30" s="37"/>
      <c r="R30" s="38"/>
      <c r="S30" s="37"/>
      <c r="T30" s="38"/>
      <c r="U30" s="37"/>
      <c r="V30" s="40"/>
      <c r="W30" s="79"/>
    </row>
    <row r="31" spans="1:23" ht="17.399999999999999" x14ac:dyDescent="0.4">
      <c r="A31" s="3" t="s">
        <v>43</v>
      </c>
      <c r="B31" s="77">
        <f t="shared" ref="B31:H31" si="3">B14</f>
        <v>15271.9</v>
      </c>
      <c r="C31" s="56">
        <f t="shared" si="3"/>
        <v>31250</v>
      </c>
      <c r="D31" s="37">
        <f t="shared" si="3"/>
        <v>29928.730000000003</v>
      </c>
      <c r="E31" s="40">
        <f t="shared" si="3"/>
        <v>28530.9</v>
      </c>
      <c r="F31" s="37">
        <f t="shared" si="3"/>
        <v>14710.5</v>
      </c>
      <c r="G31" s="40">
        <f t="shared" si="3"/>
        <v>28531</v>
      </c>
      <c r="H31" s="37">
        <f t="shared" si="3"/>
        <v>22718.6</v>
      </c>
      <c r="I31" s="40"/>
      <c r="J31" s="33">
        <f>J14</f>
        <v>25650</v>
      </c>
      <c r="K31" s="40">
        <f>K14</f>
        <v>27300</v>
      </c>
      <c r="M31" s="20"/>
      <c r="N31" s="1" t="s">
        <v>20</v>
      </c>
      <c r="O31" s="127"/>
      <c r="P31" s="15"/>
      <c r="Q31" s="37"/>
      <c r="R31" s="38"/>
      <c r="S31" s="37"/>
      <c r="T31" s="38"/>
      <c r="U31" s="37"/>
      <c r="V31" s="40"/>
      <c r="W31" s="79"/>
    </row>
    <row r="32" spans="1:23" ht="17.399999999999999" x14ac:dyDescent="0.4">
      <c r="A32" s="3" t="s">
        <v>44</v>
      </c>
      <c r="B32" s="77">
        <f>B29</f>
        <v>9849.6400000000012</v>
      </c>
      <c r="C32" s="56">
        <f t="shared" ref="C32:H32" si="4">C29</f>
        <v>38126</v>
      </c>
      <c r="D32" s="37">
        <f t="shared" si="4"/>
        <v>36797.160000000003</v>
      </c>
      <c r="E32" s="40">
        <f t="shared" si="4"/>
        <v>36037</v>
      </c>
      <c r="F32" s="37">
        <f t="shared" si="4"/>
        <v>12018.58</v>
      </c>
      <c r="G32" s="40">
        <f t="shared" si="4"/>
        <v>35312</v>
      </c>
      <c r="H32" s="37">
        <f t="shared" si="4"/>
        <v>29298.719999999998</v>
      </c>
      <c r="I32" s="40"/>
      <c r="J32" s="33">
        <f>J29</f>
        <v>30050</v>
      </c>
      <c r="K32" s="40">
        <f>K29</f>
        <v>32050</v>
      </c>
      <c r="N32" s="3" t="s">
        <v>40</v>
      </c>
      <c r="O32" s="124">
        <v>2450</v>
      </c>
      <c r="P32" s="14">
        <v>1500</v>
      </c>
      <c r="Q32" s="32">
        <v>2020</v>
      </c>
      <c r="R32" s="12">
        <v>2020</v>
      </c>
      <c r="S32" s="32">
        <v>2020</v>
      </c>
      <c r="T32" s="12">
        <v>1920</v>
      </c>
      <c r="U32" s="32">
        <v>1506.2</v>
      </c>
      <c r="V32" s="14">
        <v>1400</v>
      </c>
      <c r="W32" s="77">
        <v>1400</v>
      </c>
    </row>
    <row r="33" spans="1:25" ht="17.399999999999999" x14ac:dyDescent="0.4">
      <c r="A33" s="3"/>
      <c r="B33" s="77"/>
      <c r="C33" s="56"/>
      <c r="D33" s="47"/>
      <c r="E33" s="71"/>
      <c r="F33" s="47"/>
      <c r="G33" s="73"/>
      <c r="H33" s="47"/>
      <c r="I33" s="40"/>
      <c r="J33" s="14"/>
      <c r="K33" s="16"/>
      <c r="N33" s="21" t="s">
        <v>41</v>
      </c>
      <c r="O33" s="124">
        <v>1000</v>
      </c>
      <c r="P33" s="16">
        <v>1000</v>
      </c>
      <c r="Q33" s="32">
        <v>1000</v>
      </c>
      <c r="R33" s="12">
        <v>1000</v>
      </c>
      <c r="S33" s="32">
        <v>1000</v>
      </c>
      <c r="T33" s="12">
        <v>500</v>
      </c>
      <c r="U33" s="32">
        <v>500</v>
      </c>
      <c r="V33" s="16">
        <v>500</v>
      </c>
      <c r="W33" s="77">
        <v>500</v>
      </c>
    </row>
    <row r="34" spans="1:25" ht="18" thickBot="1" x14ac:dyDescent="0.45">
      <c r="A34" s="1" t="s">
        <v>45</v>
      </c>
      <c r="B34" s="108">
        <f t="shared" ref="B34:C34" si="5">B31-B32</f>
        <v>5422.2599999999984</v>
      </c>
      <c r="C34" s="72">
        <f t="shared" si="5"/>
        <v>-6876</v>
      </c>
      <c r="D34" s="44">
        <f>D31-D32</f>
        <v>-6868.43</v>
      </c>
      <c r="E34" s="22">
        <f>E31-E32</f>
        <v>-7506.0999999999985</v>
      </c>
      <c r="F34" s="35">
        <f>F31-F32</f>
        <v>2691.92</v>
      </c>
      <c r="G34" s="22">
        <f>G31-G32</f>
        <v>-6781</v>
      </c>
      <c r="H34" s="35">
        <f>H31-H32</f>
        <v>-6580.119999999999</v>
      </c>
      <c r="I34" s="22"/>
      <c r="J34" s="19">
        <f t="shared" ref="J34:K34" si="6">J31-J32</f>
        <v>-4400</v>
      </c>
      <c r="K34" s="22">
        <f t="shared" si="6"/>
        <v>-4750</v>
      </c>
      <c r="N34" s="3" t="s">
        <v>42</v>
      </c>
      <c r="O34" s="124">
        <v>0</v>
      </c>
      <c r="P34" s="14">
        <v>1500</v>
      </c>
      <c r="Q34" s="32">
        <v>1222</v>
      </c>
      <c r="R34" s="12">
        <v>1222</v>
      </c>
      <c r="S34" s="32">
        <v>1222</v>
      </c>
      <c r="T34" s="12">
        <v>1222</v>
      </c>
      <c r="U34" s="32">
        <v>1042.42</v>
      </c>
      <c r="V34" s="14">
        <v>1000</v>
      </c>
      <c r="W34" s="77">
        <v>1000</v>
      </c>
    </row>
    <row r="35" spans="1:25" ht="18" thickTop="1" x14ac:dyDescent="0.4">
      <c r="N35" s="3" t="s">
        <v>67</v>
      </c>
      <c r="O35" s="124">
        <v>0</v>
      </c>
      <c r="P35" s="14">
        <v>3000</v>
      </c>
      <c r="Q35" s="32">
        <v>0</v>
      </c>
      <c r="R35" s="12">
        <v>0</v>
      </c>
      <c r="S35" s="32">
        <v>0</v>
      </c>
      <c r="T35" s="12">
        <v>0</v>
      </c>
      <c r="U35" s="32">
        <v>0</v>
      </c>
      <c r="V35" s="14">
        <v>0</v>
      </c>
      <c r="W35" s="77">
        <v>0</v>
      </c>
    </row>
    <row r="36" spans="1:25" ht="18" thickBot="1" x14ac:dyDescent="0.45">
      <c r="A36" s="21" t="s">
        <v>118</v>
      </c>
      <c r="N36" s="3"/>
      <c r="O36" s="125">
        <f>SUM(O32:O35)</f>
        <v>3450</v>
      </c>
      <c r="P36" s="117">
        <f t="shared" ref="P36:W36" si="7">SUM(P32:P35)</f>
        <v>7000</v>
      </c>
      <c r="Q36" s="41">
        <f t="shared" si="7"/>
        <v>4242</v>
      </c>
      <c r="R36" s="24">
        <f t="shared" si="7"/>
        <v>4242</v>
      </c>
      <c r="S36" s="41">
        <f t="shared" si="7"/>
        <v>4242</v>
      </c>
      <c r="T36" s="24">
        <f t="shared" si="7"/>
        <v>3642</v>
      </c>
      <c r="U36" s="41">
        <f t="shared" si="7"/>
        <v>3048.62</v>
      </c>
      <c r="V36" s="25">
        <f t="shared" si="7"/>
        <v>2900</v>
      </c>
      <c r="W36" s="78">
        <f t="shared" si="7"/>
        <v>2900</v>
      </c>
    </row>
    <row r="37" spans="1:25" ht="18" thickTop="1" x14ac:dyDescent="0.4">
      <c r="N37" s="110" t="s">
        <v>110</v>
      </c>
      <c r="O37" s="128"/>
      <c r="P37" s="129"/>
      <c r="Q37" s="130"/>
      <c r="R37" s="131"/>
      <c r="S37" s="132"/>
      <c r="T37" s="131"/>
      <c r="U37" s="132"/>
      <c r="V37" s="131"/>
      <c r="W37" s="132"/>
    </row>
    <row r="38" spans="1:25" ht="17.399999999999999" x14ac:dyDescent="0.4">
      <c r="N38" s="3" t="s">
        <v>21</v>
      </c>
      <c r="O38" s="124">
        <v>186.87</v>
      </c>
      <c r="P38" s="133">
        <v>200</v>
      </c>
      <c r="Q38" s="134">
        <v>167</v>
      </c>
      <c r="R38" s="135">
        <v>180</v>
      </c>
      <c r="S38" s="136">
        <v>85</v>
      </c>
      <c r="T38" s="135">
        <v>200</v>
      </c>
      <c r="U38" s="136">
        <v>157</v>
      </c>
      <c r="V38" s="135">
        <v>200</v>
      </c>
      <c r="W38" s="136">
        <v>200</v>
      </c>
      <c r="X38" s="15"/>
      <c r="Y38" s="15"/>
    </row>
    <row r="39" spans="1:25" ht="17.399999999999999" x14ac:dyDescent="0.4">
      <c r="N39" s="3" t="s">
        <v>22</v>
      </c>
      <c r="O39" s="124">
        <v>131.29</v>
      </c>
      <c r="P39" s="133">
        <v>100</v>
      </c>
      <c r="Q39" s="137">
        <v>131</v>
      </c>
      <c r="R39" s="133">
        <v>131</v>
      </c>
      <c r="S39" s="138">
        <v>131</v>
      </c>
      <c r="T39" s="133">
        <v>250</v>
      </c>
      <c r="U39" s="138">
        <v>131</v>
      </c>
      <c r="V39" s="133">
        <v>250</v>
      </c>
      <c r="W39" s="138">
        <v>250</v>
      </c>
      <c r="X39" s="54"/>
      <c r="Y39" s="54"/>
    </row>
    <row r="40" spans="1:25" ht="17.399999999999999" x14ac:dyDescent="0.4">
      <c r="N40" s="3" t="s">
        <v>66</v>
      </c>
      <c r="O40" s="124">
        <v>756.25</v>
      </c>
      <c r="P40" s="133">
        <v>800</v>
      </c>
      <c r="Q40" s="137">
        <v>0</v>
      </c>
      <c r="R40" s="133">
        <v>0</v>
      </c>
      <c r="S40" s="138">
        <v>0</v>
      </c>
      <c r="T40" s="133">
        <v>0</v>
      </c>
      <c r="U40" s="138">
        <v>0</v>
      </c>
      <c r="V40" s="133">
        <v>0</v>
      </c>
      <c r="W40" s="138">
        <v>0</v>
      </c>
      <c r="X40" s="54"/>
      <c r="Y40" s="54"/>
    </row>
    <row r="41" spans="1:25" ht="17.399999999999999" x14ac:dyDescent="0.4">
      <c r="N41" s="3" t="s">
        <v>28</v>
      </c>
      <c r="O41" s="124">
        <v>203.03</v>
      </c>
      <c r="P41" s="14">
        <v>350</v>
      </c>
      <c r="Q41" s="137">
        <v>245</v>
      </c>
      <c r="R41" s="133">
        <v>270</v>
      </c>
      <c r="S41" s="138">
        <v>91</v>
      </c>
      <c r="T41" s="133">
        <v>0</v>
      </c>
      <c r="U41" s="138">
        <v>0</v>
      </c>
      <c r="V41" s="133">
        <v>0</v>
      </c>
      <c r="W41" s="138">
        <v>0</v>
      </c>
    </row>
    <row r="42" spans="1:25" ht="17.399999999999999" x14ac:dyDescent="0.4">
      <c r="N42" s="3" t="s">
        <v>26</v>
      </c>
      <c r="O42" s="124">
        <v>0</v>
      </c>
      <c r="P42" s="14">
        <v>0</v>
      </c>
      <c r="Q42" s="137">
        <v>14</v>
      </c>
      <c r="R42" s="133">
        <v>14</v>
      </c>
      <c r="S42" s="138">
        <v>14</v>
      </c>
      <c r="T42" s="133">
        <v>20</v>
      </c>
      <c r="U42" s="138">
        <v>0</v>
      </c>
      <c r="V42" s="133">
        <v>0</v>
      </c>
      <c r="W42" s="138">
        <v>0</v>
      </c>
    </row>
    <row r="43" spans="1:25" ht="17.399999999999999" x14ac:dyDescent="0.4">
      <c r="N43" s="3" t="s">
        <v>25</v>
      </c>
      <c r="O43" s="124">
        <v>0</v>
      </c>
      <c r="P43" s="14">
        <v>0</v>
      </c>
      <c r="Q43" s="137">
        <v>0</v>
      </c>
      <c r="R43" s="133">
        <v>0</v>
      </c>
      <c r="S43" s="138">
        <v>0</v>
      </c>
      <c r="T43" s="133">
        <v>0</v>
      </c>
      <c r="U43" s="138">
        <v>0</v>
      </c>
      <c r="V43" s="133">
        <v>100</v>
      </c>
      <c r="W43" s="138">
        <v>100</v>
      </c>
    </row>
    <row r="44" spans="1:25" ht="17.399999999999999" x14ac:dyDescent="0.4">
      <c r="N44" s="109" t="s">
        <v>27</v>
      </c>
      <c r="O44" s="139">
        <v>0</v>
      </c>
      <c r="P44" s="133">
        <v>300</v>
      </c>
      <c r="Q44" s="137">
        <v>37</v>
      </c>
      <c r="R44" s="133">
        <v>200</v>
      </c>
      <c r="S44" s="138">
        <v>0</v>
      </c>
      <c r="T44" s="133">
        <v>200</v>
      </c>
      <c r="U44" s="138">
        <f>3000+122</f>
        <v>3122</v>
      </c>
      <c r="V44" s="133">
        <f>3000+400</f>
        <v>3400</v>
      </c>
      <c r="W44" s="138">
        <f>3000+400</f>
        <v>3400</v>
      </c>
    </row>
    <row r="45" spans="1:25" ht="17.399999999999999" x14ac:dyDescent="0.4">
      <c r="N45" s="109" t="s">
        <v>112</v>
      </c>
      <c r="O45" s="139">
        <v>506.5</v>
      </c>
      <c r="P45" s="133">
        <v>0</v>
      </c>
      <c r="Q45" s="137"/>
      <c r="R45" s="133"/>
      <c r="S45" s="138"/>
      <c r="T45" s="133"/>
      <c r="U45" s="138"/>
      <c r="V45" s="133"/>
      <c r="W45" s="138"/>
    </row>
    <row r="46" spans="1:25" ht="18" thickBot="1" x14ac:dyDescent="0.45">
      <c r="N46" s="66" t="s">
        <v>49</v>
      </c>
      <c r="O46" s="140">
        <f>SUM(O38:O45)</f>
        <v>1783.9399999999998</v>
      </c>
      <c r="P46" s="140">
        <f>SUM(P38:P44)</f>
        <v>1750</v>
      </c>
      <c r="Q46" s="141">
        <f t="shared" ref="Q46:W46" si="8">SUM(Q38:Q44)</f>
        <v>594</v>
      </c>
      <c r="R46" s="140">
        <f t="shared" si="8"/>
        <v>795</v>
      </c>
      <c r="S46" s="142">
        <f t="shared" si="8"/>
        <v>321</v>
      </c>
      <c r="T46" s="140">
        <f t="shared" si="8"/>
        <v>670</v>
      </c>
      <c r="U46" s="142">
        <f t="shared" si="8"/>
        <v>3410</v>
      </c>
      <c r="V46" s="140">
        <f t="shared" si="8"/>
        <v>3950</v>
      </c>
      <c r="W46" s="143">
        <f t="shared" si="8"/>
        <v>3950</v>
      </c>
    </row>
    <row r="47" spans="1:25" ht="15" thickTop="1" x14ac:dyDescent="0.3"/>
    <row r="52" spans="14:24" ht="17.399999999999999" x14ac:dyDescent="0.4">
      <c r="N52" s="1"/>
      <c r="O52" s="58"/>
      <c r="P52" s="15"/>
    </row>
    <row r="57" spans="14:24" x14ac:dyDescent="0.3">
      <c r="X57" s="48"/>
    </row>
    <row r="58" spans="14:24" x14ac:dyDescent="0.3">
      <c r="W58" s="48"/>
      <c r="X58" s="48"/>
    </row>
    <row r="59" spans="14:24" x14ac:dyDescent="0.3">
      <c r="W59" s="48"/>
    </row>
    <row r="62" spans="14:24" x14ac:dyDescent="0.3">
      <c r="P62" s="48"/>
      <c r="Q62" s="48"/>
      <c r="R62" s="48"/>
      <c r="S62" s="48"/>
      <c r="T62" s="48"/>
      <c r="U62" s="48"/>
      <c r="V62" s="48"/>
    </row>
    <row r="63" spans="14:24" x14ac:dyDescent="0.3">
      <c r="N63" s="48"/>
      <c r="O63" s="48"/>
      <c r="P63" s="48"/>
      <c r="Q63" s="48"/>
      <c r="R63" s="48"/>
      <c r="S63" s="48"/>
      <c r="T63" s="48"/>
      <c r="U63" s="48"/>
      <c r="V63" s="48"/>
    </row>
    <row r="64" spans="14:24" x14ac:dyDescent="0.3">
      <c r="N64" s="48"/>
      <c r="O64" s="48"/>
      <c r="X64" s="48"/>
    </row>
    <row r="65" spans="1:24" ht="17.399999999999999" x14ac:dyDescent="0.4">
      <c r="C65" s="56"/>
      <c r="D65" s="26"/>
      <c r="E65" s="26"/>
      <c r="F65" s="26"/>
      <c r="G65" s="26"/>
      <c r="H65" s="26"/>
      <c r="I65" s="28"/>
      <c r="J65" s="28"/>
      <c r="K65" s="28"/>
      <c r="W65" s="48"/>
      <c r="X65" s="48"/>
    </row>
    <row r="66" spans="1:24" ht="17.399999999999999" x14ac:dyDescent="0.4">
      <c r="A66" s="3"/>
      <c r="B66" s="3"/>
      <c r="C66" s="62"/>
      <c r="D66" s="26"/>
      <c r="E66" s="26"/>
      <c r="F66" s="26"/>
      <c r="G66" s="26"/>
      <c r="H66" s="26"/>
      <c r="I66" s="28"/>
      <c r="J66" s="28"/>
      <c r="K66" s="28"/>
      <c r="W66" s="48"/>
    </row>
    <row r="67" spans="1:24" ht="17.399999999999999" x14ac:dyDescent="0.4">
      <c r="A67" s="28"/>
      <c r="B67" s="28"/>
      <c r="C67" s="62"/>
      <c r="D67" s="26"/>
      <c r="E67" s="26"/>
      <c r="F67" s="26"/>
      <c r="G67" s="26"/>
      <c r="H67" s="26"/>
      <c r="I67" s="28"/>
      <c r="J67" s="28"/>
      <c r="K67" s="28"/>
      <c r="L67" s="28"/>
    </row>
    <row r="68" spans="1:24" ht="17.399999999999999" x14ac:dyDescent="0.4">
      <c r="A68" s="28"/>
      <c r="B68" s="28"/>
      <c r="C68" s="62"/>
      <c r="D68" s="26"/>
      <c r="E68" s="26"/>
      <c r="F68" s="26"/>
      <c r="G68" s="26"/>
      <c r="H68" s="26"/>
      <c r="I68" s="28"/>
      <c r="J68" s="28"/>
      <c r="K68" s="28"/>
      <c r="L68" s="28"/>
    </row>
    <row r="69" spans="1:24" ht="17.399999999999999" x14ac:dyDescent="0.4">
      <c r="A69" s="28"/>
      <c r="B69" s="28"/>
      <c r="C69" s="62"/>
      <c r="D69" s="26"/>
      <c r="E69" s="26"/>
      <c r="F69" s="26"/>
      <c r="G69" s="26"/>
      <c r="H69" s="26"/>
      <c r="I69" s="28"/>
      <c r="J69" s="28"/>
      <c r="K69" s="28"/>
      <c r="L69" s="28"/>
      <c r="N69" s="48"/>
      <c r="O69" s="48"/>
      <c r="R69" s="48"/>
      <c r="S69" s="48"/>
      <c r="T69" s="48"/>
      <c r="U69" s="48"/>
      <c r="V69" s="48"/>
    </row>
    <row r="70" spans="1:24" ht="17.399999999999999" x14ac:dyDescent="0.4">
      <c r="A70" s="28"/>
      <c r="B70" s="28"/>
      <c r="C70" s="62"/>
      <c r="D70" s="26"/>
      <c r="E70" s="26"/>
      <c r="F70" s="26"/>
      <c r="G70" s="26"/>
      <c r="H70" s="26"/>
      <c r="I70" s="28"/>
      <c r="J70" s="28"/>
      <c r="K70" s="28"/>
      <c r="L70" s="28"/>
      <c r="N70" s="48"/>
      <c r="O70" s="48"/>
      <c r="P70" s="48"/>
      <c r="Q70" s="48"/>
      <c r="S70" s="48"/>
      <c r="T70" s="48"/>
      <c r="U70" s="48"/>
      <c r="V70" s="48"/>
    </row>
    <row r="71" spans="1:24" ht="17.399999999999999" x14ac:dyDescent="0.4">
      <c r="A71" s="28"/>
      <c r="B71" s="28"/>
      <c r="C71" s="62"/>
      <c r="D71" s="26"/>
      <c r="E71" s="26"/>
      <c r="F71" s="26"/>
      <c r="G71" s="26"/>
      <c r="H71" s="26"/>
      <c r="I71" s="28"/>
      <c r="J71" s="28"/>
      <c r="K71" s="28"/>
      <c r="L71" s="28"/>
      <c r="Q71" s="48"/>
    </row>
    <row r="72" spans="1:24" ht="17.399999999999999" x14ac:dyDescent="0.4">
      <c r="A72" s="28"/>
      <c r="B72" s="28"/>
      <c r="C72" s="28"/>
      <c r="E72" s="26"/>
      <c r="F72" s="26"/>
      <c r="G72" s="26"/>
      <c r="H72" s="26"/>
      <c r="I72" s="28"/>
      <c r="J72" s="28"/>
      <c r="K72" s="28"/>
      <c r="L72" s="28"/>
      <c r="M72" s="28"/>
      <c r="Q72" s="48"/>
    </row>
    <row r="73" spans="1:24" ht="17.399999999999999" x14ac:dyDescent="0.4">
      <c r="A73" s="28"/>
      <c r="B73" s="28"/>
      <c r="C73" s="28"/>
      <c r="E73" s="26"/>
      <c r="F73" s="26"/>
      <c r="G73" s="26"/>
      <c r="H73" s="26"/>
      <c r="I73" s="28"/>
      <c r="J73" s="28"/>
      <c r="K73" s="28"/>
      <c r="L73" s="28"/>
      <c r="M73" s="28"/>
    </row>
    <row r="74" spans="1:24" ht="17.399999999999999" x14ac:dyDescent="0.4">
      <c r="A74" s="28"/>
      <c r="B74" s="28"/>
      <c r="C74" s="28"/>
      <c r="E74" s="26"/>
      <c r="F74" s="26"/>
      <c r="G74" s="26"/>
      <c r="H74" s="26"/>
      <c r="I74" s="28"/>
      <c r="J74" s="28"/>
      <c r="K74" s="28"/>
      <c r="L74" s="28"/>
      <c r="M74" s="28"/>
    </row>
    <row r="75" spans="1:24" ht="17.399999999999999" x14ac:dyDescent="0.4">
      <c r="A75" s="28"/>
      <c r="B75" s="28"/>
      <c r="C75" s="28"/>
      <c r="E75" s="26"/>
      <c r="F75" s="26"/>
      <c r="G75" s="26"/>
      <c r="H75" s="26"/>
      <c r="I75" s="28"/>
      <c r="J75" s="28"/>
      <c r="K75" s="28"/>
      <c r="L75" s="28"/>
      <c r="M75" s="28"/>
    </row>
    <row r="76" spans="1:24" ht="17.399999999999999" x14ac:dyDescent="0.4">
      <c r="A76" s="28"/>
      <c r="B76" s="28"/>
      <c r="C76" s="28"/>
      <c r="L76" s="28"/>
      <c r="M76" s="28"/>
    </row>
    <row r="77" spans="1:24" ht="17.399999999999999" x14ac:dyDescent="0.4">
      <c r="A77" s="28"/>
      <c r="B77" s="28"/>
      <c r="C77" s="28"/>
      <c r="L77" s="28"/>
      <c r="M77" s="28"/>
    </row>
    <row r="78" spans="1:24" ht="17.399999999999999" x14ac:dyDescent="0.4">
      <c r="A78" s="28"/>
      <c r="B78" s="28"/>
    </row>
    <row r="114" spans="14:15" ht="17.399999999999999" x14ac:dyDescent="0.4">
      <c r="N114" s="28"/>
      <c r="O114" s="28"/>
    </row>
    <row r="115" spans="14:15" ht="17.399999999999999" x14ac:dyDescent="0.4">
      <c r="N115" s="28"/>
      <c r="O115" s="28"/>
    </row>
    <row r="116" spans="14:15" ht="17.399999999999999" x14ac:dyDescent="0.4">
      <c r="N116" s="28"/>
      <c r="O116" s="28"/>
    </row>
    <row r="117" spans="14:15" ht="17.399999999999999" x14ac:dyDescent="0.4">
      <c r="N117" s="28"/>
      <c r="O117" s="28"/>
    </row>
    <row r="118" spans="14:15" ht="17.399999999999999" x14ac:dyDescent="0.4">
      <c r="N118" s="28"/>
      <c r="O118" s="28"/>
    </row>
    <row r="119" spans="14:15" ht="17.399999999999999" x14ac:dyDescent="0.4">
      <c r="N119" s="28"/>
      <c r="O119" s="28"/>
    </row>
  </sheetData>
  <autoFilter ref="A1:H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D20" sqref="D20"/>
    </sheetView>
  </sheetViews>
  <sheetFormatPr defaultRowHeight="14.4" x14ac:dyDescent="0.3"/>
  <cols>
    <col min="1" max="1" width="30" bestFit="1" customWidth="1"/>
    <col min="2" max="2" width="11.33203125" bestFit="1" customWidth="1"/>
    <col min="3" max="3" width="21.6640625" bestFit="1" customWidth="1"/>
    <col min="4" max="4" width="34.44140625" bestFit="1" customWidth="1"/>
    <col min="5" max="5" width="10.44140625" bestFit="1" customWidth="1"/>
    <col min="6" max="6" width="19.109375" bestFit="1" customWidth="1"/>
    <col min="7" max="7" width="10.33203125" bestFit="1" customWidth="1"/>
    <col min="8" max="8" width="21.6640625" bestFit="1" customWidth="1"/>
    <col min="9" max="9" width="10.44140625" bestFit="1" customWidth="1"/>
  </cols>
  <sheetData>
    <row r="2" spans="1:9" ht="15.6" x14ac:dyDescent="0.3">
      <c r="A2" s="82" t="s">
        <v>72</v>
      </c>
      <c r="B2" s="63"/>
      <c r="C2" s="63"/>
      <c r="D2" s="83"/>
      <c r="E2" s="63"/>
      <c r="F2" s="82" t="s">
        <v>73</v>
      </c>
      <c r="G2" s="63"/>
      <c r="H2" s="63"/>
      <c r="I2" s="63"/>
    </row>
    <row r="3" spans="1:9" x14ac:dyDescent="0.3">
      <c r="A3" s="63"/>
      <c r="B3" s="63"/>
      <c r="C3" s="63"/>
      <c r="D3" s="83"/>
      <c r="E3" s="63"/>
      <c r="F3" s="63"/>
      <c r="G3" s="63"/>
      <c r="H3" s="63"/>
      <c r="I3" s="63"/>
    </row>
    <row r="4" spans="1:9" x14ac:dyDescent="0.3">
      <c r="A4" s="84" t="s">
        <v>74</v>
      </c>
      <c r="B4" s="84"/>
      <c r="C4" s="84" t="s">
        <v>75</v>
      </c>
      <c r="D4" s="85"/>
      <c r="E4" s="63"/>
      <c r="F4" s="84" t="s">
        <v>74</v>
      </c>
      <c r="G4" s="84"/>
      <c r="H4" s="84" t="s">
        <v>75</v>
      </c>
      <c r="I4" s="85"/>
    </row>
    <row r="5" spans="1:9" x14ac:dyDescent="0.3">
      <c r="A5" s="65" t="s">
        <v>76</v>
      </c>
      <c r="B5" s="63"/>
      <c r="C5" s="86" t="s">
        <v>77</v>
      </c>
      <c r="D5" s="83"/>
      <c r="E5" s="63"/>
      <c r="F5" s="65" t="s">
        <v>76</v>
      </c>
      <c r="G5" s="63"/>
      <c r="H5" s="86" t="s">
        <v>77</v>
      </c>
      <c r="I5" s="83"/>
    </row>
    <row r="6" spans="1:9" x14ac:dyDescent="0.3">
      <c r="A6" s="65"/>
      <c r="B6" s="63"/>
      <c r="C6" s="87" t="s">
        <v>77</v>
      </c>
      <c r="D6" s="90">
        <f>15836.96-B9</f>
        <v>7656.7199999999993</v>
      </c>
      <c r="E6" s="63"/>
      <c r="F6" s="65"/>
      <c r="G6" s="63"/>
      <c r="H6" s="87" t="s">
        <v>77</v>
      </c>
      <c r="I6" s="90">
        <f>I9-G13</f>
        <v>6393.1200000000008</v>
      </c>
    </row>
    <row r="7" spans="1:9" x14ac:dyDescent="0.3">
      <c r="A7" s="65"/>
      <c r="B7" s="63"/>
      <c r="C7" s="87"/>
      <c r="D7" s="83"/>
      <c r="E7" s="63"/>
      <c r="F7" s="65"/>
      <c r="G7" s="63"/>
      <c r="H7" s="87"/>
      <c r="I7" s="83"/>
    </row>
    <row r="8" spans="1:9" x14ac:dyDescent="0.3">
      <c r="A8" s="65" t="s">
        <v>78</v>
      </c>
      <c r="B8" s="63"/>
      <c r="C8" s="86" t="s">
        <v>79</v>
      </c>
      <c r="D8" s="83"/>
      <c r="E8" s="63"/>
      <c r="F8" s="65" t="s">
        <v>78</v>
      </c>
      <c r="G8" s="63"/>
      <c r="H8" s="86" t="s">
        <v>79</v>
      </c>
      <c r="I8" s="83"/>
    </row>
    <row r="9" spans="1:9" x14ac:dyDescent="0.3">
      <c r="A9" s="88" t="s">
        <v>80</v>
      </c>
      <c r="B9" s="89">
        <f>8175.46+4.78</f>
        <v>8180.24</v>
      </c>
      <c r="C9" s="87" t="s">
        <v>81</v>
      </c>
      <c r="D9" s="90">
        <f>15836.96</f>
        <v>15836.96</v>
      </c>
      <c r="E9" s="63"/>
      <c r="F9" s="88" t="s">
        <v>80</v>
      </c>
      <c r="G9" s="89">
        <f>8175.46+4.78</f>
        <v>8180.24</v>
      </c>
      <c r="H9" s="87" t="s">
        <v>81</v>
      </c>
      <c r="I9" s="90">
        <f>B24</f>
        <v>14573.36</v>
      </c>
    </row>
    <row r="10" spans="1:9" x14ac:dyDescent="0.3">
      <c r="A10" s="63"/>
      <c r="B10" s="63"/>
      <c r="C10" s="91"/>
      <c r="D10" s="83"/>
      <c r="E10" s="63"/>
      <c r="F10" s="63"/>
      <c r="G10" s="63"/>
      <c r="H10" s="91"/>
      <c r="I10" s="83"/>
    </row>
    <row r="11" spans="1:9" x14ac:dyDescent="0.3">
      <c r="A11" s="63"/>
      <c r="B11" s="63"/>
      <c r="C11" s="86" t="s">
        <v>82</v>
      </c>
      <c r="D11" s="83"/>
      <c r="E11" s="63"/>
      <c r="F11" s="63"/>
      <c r="G11" s="63"/>
      <c r="H11" s="86" t="s">
        <v>82</v>
      </c>
      <c r="I11" s="83"/>
    </row>
    <row r="12" spans="1:9" x14ac:dyDescent="0.3">
      <c r="A12" s="63"/>
      <c r="B12" s="63"/>
      <c r="C12" s="91"/>
      <c r="D12" s="83"/>
      <c r="E12" s="63"/>
      <c r="F12" s="63"/>
      <c r="G12" s="63"/>
      <c r="H12" s="91"/>
      <c r="I12" s="83"/>
    </row>
    <row r="13" spans="1:9" ht="15" thickBot="1" x14ac:dyDescent="0.35">
      <c r="A13" s="66" t="s">
        <v>83</v>
      </c>
      <c r="B13" s="92">
        <f>8175.46+4.78</f>
        <v>8180.24</v>
      </c>
      <c r="C13" s="93" t="s">
        <v>84</v>
      </c>
      <c r="D13" s="94">
        <f>D9-D6</f>
        <v>8180.24</v>
      </c>
      <c r="E13" s="63"/>
      <c r="F13" s="66" t="s">
        <v>83</v>
      </c>
      <c r="G13" s="92">
        <f>8175.46+4.78</f>
        <v>8180.24</v>
      </c>
      <c r="H13" s="93" t="s">
        <v>84</v>
      </c>
      <c r="I13" s="94">
        <f>I9-I6</f>
        <v>8180.24</v>
      </c>
    </row>
    <row r="14" spans="1:9" ht="15" thickTop="1" x14ac:dyDescent="0.3">
      <c r="A14" s="63"/>
      <c r="B14" s="63"/>
      <c r="C14" s="91"/>
      <c r="D14" s="83"/>
      <c r="E14" s="63"/>
      <c r="F14" s="63"/>
      <c r="G14" s="63"/>
      <c r="H14" s="91"/>
      <c r="I14" s="83"/>
    </row>
    <row r="15" spans="1:9" x14ac:dyDescent="0.3">
      <c r="A15" s="63"/>
      <c r="B15" s="63"/>
      <c r="C15" s="91"/>
      <c r="D15" s="83"/>
      <c r="E15" s="63"/>
      <c r="F15" s="63"/>
      <c r="G15" s="63"/>
      <c r="H15" s="91"/>
      <c r="I15" s="83"/>
    </row>
    <row r="16" spans="1:9" x14ac:dyDescent="0.3">
      <c r="A16" s="63"/>
      <c r="B16" s="63"/>
      <c r="C16" s="91"/>
      <c r="D16" s="83"/>
      <c r="E16" s="63"/>
      <c r="F16" s="63"/>
      <c r="G16" s="63"/>
      <c r="H16" s="91"/>
      <c r="I16" s="83"/>
    </row>
    <row r="18" spans="1:2" ht="15.6" x14ac:dyDescent="0.3">
      <c r="A18" s="82" t="s">
        <v>85</v>
      </c>
    </row>
    <row r="19" spans="1:2" x14ac:dyDescent="0.3">
      <c r="A19" t="s">
        <v>86</v>
      </c>
      <c r="B19" s="49">
        <f>11549.36</f>
        <v>11549.36</v>
      </c>
    </row>
    <row r="20" spans="1:2" s="63" customFormat="1" x14ac:dyDescent="0.3">
      <c r="A20" s="63" t="s">
        <v>107</v>
      </c>
      <c r="B20" s="49">
        <f>'Facturen STAR'!N5+'Facturen STAR'!O5+'Facturen STAR'!Q5</f>
        <v>7311.6000000000031</v>
      </c>
    </row>
    <row r="21" spans="1:2" x14ac:dyDescent="0.3">
      <c r="A21" s="95" t="s">
        <v>105</v>
      </c>
      <c r="B21" s="49">
        <v>0</v>
      </c>
    </row>
    <row r="22" spans="1:2" x14ac:dyDescent="0.3">
      <c r="A22" t="s">
        <v>108</v>
      </c>
      <c r="B22" s="103">
        <f>'Facturen STAR'!N5+'Facturen STAR'!O5</f>
        <v>4287.6000000000031</v>
      </c>
    </row>
    <row r="23" spans="1:2" s="63" customFormat="1" x14ac:dyDescent="0.3"/>
    <row r="24" spans="1:2" ht="15" thickBot="1" x14ac:dyDescent="0.35">
      <c r="A24" s="101" t="s">
        <v>106</v>
      </c>
      <c r="B24" s="102">
        <f>B19+B20-B21-B22</f>
        <v>14573.36</v>
      </c>
    </row>
    <row r="25" spans="1:2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workbookViewId="0">
      <selection activeCell="AF11" sqref="AF11"/>
    </sheetView>
  </sheetViews>
  <sheetFormatPr defaultRowHeight="14.4" x14ac:dyDescent="0.3"/>
  <cols>
    <col min="2" max="2" width="31.33203125" bestFit="1" customWidth="1"/>
    <col min="4" max="4" width="10.33203125" bestFit="1" customWidth="1"/>
    <col min="5" max="5" width="11.109375" bestFit="1" customWidth="1"/>
    <col min="6" max="6" width="10.33203125" bestFit="1" customWidth="1"/>
    <col min="7" max="7" width="10.77734375" bestFit="1" customWidth="1"/>
    <col min="8" max="8" width="10.44140625" bestFit="1" customWidth="1"/>
    <col min="9" max="15" width="10.33203125" bestFit="1" customWidth="1"/>
    <col min="17" max="17" width="11.109375" bestFit="1" customWidth="1"/>
    <col min="18" max="18" width="8.77734375" bestFit="1" customWidth="1"/>
    <col min="19" max="19" width="10.77734375" bestFit="1" customWidth="1"/>
    <col min="20" max="20" width="10.44140625" bestFit="1" customWidth="1"/>
    <col min="21" max="21" width="11.109375" bestFit="1" customWidth="1"/>
    <col min="22" max="22" width="7.88671875" bestFit="1" customWidth="1"/>
    <col min="23" max="23" width="8.77734375" bestFit="1" customWidth="1"/>
    <col min="24" max="24" width="7" bestFit="1" customWidth="1"/>
    <col min="25" max="25" width="5.77734375" bestFit="1" customWidth="1"/>
    <col min="26" max="26" width="6" bestFit="1" customWidth="1"/>
    <col min="27" max="27" width="8.77734375" bestFit="1" customWidth="1"/>
  </cols>
  <sheetData>
    <row r="1" spans="1:30" ht="21" x14ac:dyDescent="0.4">
      <c r="A1" s="50" t="s">
        <v>87</v>
      </c>
      <c r="B1" s="49" t="s">
        <v>88</v>
      </c>
      <c r="C1" s="49"/>
      <c r="D1" s="49" t="s">
        <v>89</v>
      </c>
      <c r="E1" s="49" t="s">
        <v>89</v>
      </c>
      <c r="F1" s="49" t="s">
        <v>89</v>
      </c>
      <c r="G1" s="49" t="s">
        <v>89</v>
      </c>
      <c r="H1" s="49" t="s">
        <v>89</v>
      </c>
      <c r="I1" s="49" t="s">
        <v>89</v>
      </c>
      <c r="J1" s="49" t="s">
        <v>89</v>
      </c>
      <c r="K1" s="49" t="s">
        <v>89</v>
      </c>
      <c r="L1" s="49" t="s">
        <v>89</v>
      </c>
      <c r="M1" s="49" t="s">
        <v>89</v>
      </c>
      <c r="N1" s="49" t="s">
        <v>89</v>
      </c>
      <c r="O1" s="49" t="s">
        <v>89</v>
      </c>
      <c r="P1" s="49" t="s">
        <v>90</v>
      </c>
      <c r="Q1" s="49" t="s">
        <v>90</v>
      </c>
      <c r="R1" s="49" t="s">
        <v>90</v>
      </c>
      <c r="S1" s="49" t="s">
        <v>90</v>
      </c>
      <c r="T1" s="49" t="s">
        <v>90</v>
      </c>
      <c r="U1" s="49" t="s">
        <v>90</v>
      </c>
      <c r="V1" s="49" t="s">
        <v>90</v>
      </c>
      <c r="W1" s="49" t="s">
        <v>90</v>
      </c>
      <c r="X1" s="49" t="s">
        <v>90</v>
      </c>
      <c r="Y1" s="49" t="s">
        <v>90</v>
      </c>
      <c r="Z1" s="49" t="s">
        <v>90</v>
      </c>
      <c r="AA1" s="49" t="s">
        <v>90</v>
      </c>
      <c r="AB1" s="49" t="s">
        <v>90</v>
      </c>
      <c r="AC1" s="49" t="s">
        <v>90</v>
      </c>
      <c r="AD1" s="49" t="s">
        <v>90</v>
      </c>
    </row>
    <row r="2" spans="1:30" ht="15" thickBot="1" x14ac:dyDescent="0.35">
      <c r="A2" s="53"/>
      <c r="B2" s="53" t="s">
        <v>91</v>
      </c>
      <c r="C2" s="53"/>
      <c r="D2" s="96" t="s">
        <v>92</v>
      </c>
      <c r="E2" s="96" t="s">
        <v>93</v>
      </c>
      <c r="F2" s="96" t="s">
        <v>94</v>
      </c>
      <c r="G2" s="97" t="s">
        <v>50</v>
      </c>
      <c r="H2" s="97" t="s">
        <v>95</v>
      </c>
      <c r="I2" s="97" t="s">
        <v>96</v>
      </c>
      <c r="J2" s="97" t="s">
        <v>51</v>
      </c>
      <c r="K2" s="97" t="s">
        <v>52</v>
      </c>
      <c r="L2" s="97" t="s">
        <v>97</v>
      </c>
      <c r="M2" s="97" t="s">
        <v>53</v>
      </c>
      <c r="N2" s="97" t="s">
        <v>54</v>
      </c>
      <c r="O2" s="97" t="s">
        <v>98</v>
      </c>
      <c r="P2" s="97" t="s">
        <v>92</v>
      </c>
      <c r="Q2" s="97" t="s">
        <v>93</v>
      </c>
      <c r="R2" s="97" t="s">
        <v>94</v>
      </c>
      <c r="S2" s="97" t="s">
        <v>50</v>
      </c>
      <c r="T2" s="97" t="s">
        <v>95</v>
      </c>
      <c r="U2" s="97" t="s">
        <v>93</v>
      </c>
      <c r="V2" s="97" t="s">
        <v>96</v>
      </c>
      <c r="W2" s="97" t="s">
        <v>51</v>
      </c>
      <c r="X2" s="97" t="s">
        <v>52</v>
      </c>
      <c r="Y2" s="97" t="s">
        <v>97</v>
      </c>
      <c r="Z2" s="97" t="s">
        <v>53</v>
      </c>
      <c r="AA2" s="97" t="s">
        <v>94</v>
      </c>
      <c r="AB2" s="97" t="s">
        <v>54</v>
      </c>
      <c r="AC2" s="97" t="s">
        <v>98</v>
      </c>
      <c r="AD2" s="97" t="s">
        <v>92</v>
      </c>
    </row>
    <row r="3" spans="1:30" ht="15.6" thickTop="1" thickBot="1" x14ac:dyDescent="0.35">
      <c r="A3" s="53" t="s">
        <v>99</v>
      </c>
      <c r="B3" s="51">
        <v>18600.810000000001</v>
      </c>
      <c r="C3" s="98"/>
      <c r="D3" s="51">
        <v>1780.1999999999921</v>
      </c>
      <c r="E3" s="51">
        <v>1780.1999999999921</v>
      </c>
      <c r="F3" s="51">
        <v>1785.5999999999922</v>
      </c>
      <c r="G3" s="51">
        <v>1755</v>
      </c>
      <c r="H3" s="98">
        <v>3052.1</v>
      </c>
      <c r="I3" s="98">
        <v>2374.1999999999998</v>
      </c>
      <c r="J3" s="99">
        <v>2398.5</v>
      </c>
      <c r="K3" s="98">
        <v>2234.7000000000048</v>
      </c>
      <c r="L3" s="98">
        <v>2235.6000000000054</v>
      </c>
      <c r="M3" s="52">
        <v>2214.9000000000046</v>
      </c>
      <c r="N3" s="98">
        <v>2165.4000000000015</v>
      </c>
      <c r="O3" s="98">
        <v>2140.2000000000016</v>
      </c>
      <c r="Q3" s="98">
        <v>3035.7</v>
      </c>
    </row>
    <row r="4" spans="1:30" ht="15.6" thickTop="1" thickBot="1" x14ac:dyDescent="0.35">
      <c r="A4" s="53" t="s">
        <v>100</v>
      </c>
      <c r="B4" s="51"/>
      <c r="C4" s="52"/>
      <c r="D4" s="100">
        <v>3.6</v>
      </c>
      <c r="E4" s="52">
        <v>1.8</v>
      </c>
      <c r="F4" s="52">
        <v>13.5</v>
      </c>
      <c r="G4" s="52">
        <v>9</v>
      </c>
      <c r="H4" s="52">
        <v>0</v>
      </c>
      <c r="I4" s="52">
        <v>20.7</v>
      </c>
      <c r="J4" s="99">
        <v>54.9</v>
      </c>
      <c r="K4" s="52">
        <v>0</v>
      </c>
      <c r="L4" s="52">
        <v>36</v>
      </c>
      <c r="M4" s="52">
        <v>176.4</v>
      </c>
      <c r="N4" s="52">
        <v>18</v>
      </c>
      <c r="O4" s="52">
        <v>0</v>
      </c>
      <c r="Q4" s="52">
        <v>11.7</v>
      </c>
    </row>
    <row r="5" spans="1:30" ht="15.6" thickTop="1" thickBot="1" x14ac:dyDescent="0.35">
      <c r="A5" s="53" t="s">
        <v>101</v>
      </c>
      <c r="B5" s="51">
        <f>(B3-B4)</f>
        <v>18600.810000000001</v>
      </c>
      <c r="C5" s="51"/>
      <c r="D5" s="51">
        <f t="shared" ref="D5:J5" si="0">(D3-D4)</f>
        <v>1776.5999999999922</v>
      </c>
      <c r="E5" s="51">
        <f t="shared" si="0"/>
        <v>1778.3999999999921</v>
      </c>
      <c r="F5" s="51">
        <f t="shared" si="0"/>
        <v>1772.0999999999922</v>
      </c>
      <c r="G5" s="51">
        <f t="shared" si="0"/>
        <v>1746</v>
      </c>
      <c r="H5" s="51">
        <f t="shared" si="0"/>
        <v>3052.1</v>
      </c>
      <c r="I5" s="51">
        <f t="shared" si="0"/>
        <v>2353.5</v>
      </c>
      <c r="J5" s="51">
        <f t="shared" si="0"/>
        <v>2343.6</v>
      </c>
      <c r="K5" s="51">
        <v>2234.7000000000048</v>
      </c>
      <c r="L5" s="51">
        <v>2199.6000000000054</v>
      </c>
      <c r="M5" s="52">
        <v>2038.5000000000045</v>
      </c>
      <c r="N5" s="51">
        <v>2147.4000000000015</v>
      </c>
      <c r="O5" s="51">
        <v>2140.2000000000016</v>
      </c>
      <c r="P5" s="49">
        <f>P3-P4</f>
        <v>0</v>
      </c>
      <c r="Q5" s="49">
        <f>Q3-Q4</f>
        <v>3024</v>
      </c>
      <c r="R5" s="49">
        <f t="shared" ref="R5:AD5" si="1">R3-R4</f>
        <v>0</v>
      </c>
      <c r="S5" s="49">
        <f t="shared" si="1"/>
        <v>0</v>
      </c>
      <c r="T5" s="49">
        <f t="shared" si="1"/>
        <v>0</v>
      </c>
      <c r="U5" s="49">
        <f t="shared" si="1"/>
        <v>0</v>
      </c>
      <c r="V5" s="49">
        <f t="shared" si="1"/>
        <v>0</v>
      </c>
      <c r="W5" s="49">
        <f t="shared" si="1"/>
        <v>0</v>
      </c>
      <c r="X5" s="49">
        <f t="shared" si="1"/>
        <v>0</v>
      </c>
      <c r="Y5" s="49">
        <f t="shared" si="1"/>
        <v>0</v>
      </c>
      <c r="Z5" s="49">
        <f t="shared" si="1"/>
        <v>0</v>
      </c>
      <c r="AA5" s="49">
        <f t="shared" si="1"/>
        <v>0</v>
      </c>
      <c r="AB5" s="49">
        <f t="shared" si="1"/>
        <v>0</v>
      </c>
      <c r="AC5" s="49">
        <f t="shared" si="1"/>
        <v>0</v>
      </c>
      <c r="AD5" s="49">
        <f t="shared" si="1"/>
        <v>0</v>
      </c>
    </row>
    <row r="6" spans="1:30" ht="15" thickTop="1" x14ac:dyDescent="0.3">
      <c r="A6" s="49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30" x14ac:dyDescent="0.3">
      <c r="A7" s="49"/>
      <c r="B7" s="49"/>
      <c r="C7" s="49"/>
      <c r="D7" s="49"/>
      <c r="E7" s="49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30" ht="15" thickBot="1" x14ac:dyDescent="0.35">
      <c r="A8" s="53"/>
      <c r="B8" s="49" t="s">
        <v>102</v>
      </c>
      <c r="C8" s="49"/>
      <c r="D8" s="49"/>
      <c r="E8" s="49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30" ht="15.6" thickTop="1" thickBot="1" x14ac:dyDescent="0.35">
      <c r="A9" s="97"/>
      <c r="B9" s="49" t="s">
        <v>103</v>
      </c>
      <c r="C9" s="49"/>
      <c r="D9" s="49"/>
      <c r="E9" s="49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30" ht="15" thickTop="1" x14ac:dyDescent="0.3">
      <c r="A10" s="49" t="s">
        <v>104</v>
      </c>
      <c r="B10" s="49">
        <f>SUM(D5:O5)</f>
        <v>25582.699999999993</v>
      </c>
      <c r="C10" s="49"/>
      <c r="D10" s="49"/>
      <c r="E10" s="49"/>
      <c r="F10" s="51"/>
      <c r="G10" s="51"/>
      <c r="H10" s="51"/>
      <c r="I10" s="51"/>
      <c r="J10" s="51"/>
      <c r="K10" s="51"/>
      <c r="L10" s="51"/>
      <c r="M10" s="51"/>
      <c r="N10" s="51"/>
      <c r="O1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</vt:lpstr>
      <vt:lpstr>Balans</vt:lpstr>
      <vt:lpstr>Facturen STAR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2019-02-11T21:30:52Z</dcterms:modified>
</cp:coreProperties>
</file>